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370" windowHeight="1185"/>
  </bookViews>
  <sheets>
    <sheet name="1. Orçamentos" sheetId="1" r:id="rId1"/>
    <sheet name="Planilha1" sheetId="15" state="hidden" r:id="rId2"/>
  </sheets>
  <externalReferences>
    <externalReference r:id="rId3"/>
    <externalReference r:id="rId4"/>
  </externalReferences>
  <definedNames>
    <definedName name="_xlnm.Print_Area" localSheetId="0">'1. Orçamentos'!$A$1:$T$390</definedName>
    <definedName name="BASEDECALCULO">[1]PREENCHER!$L$22:$M$22</definedName>
    <definedName name="CREACAU">[1]PREENCHER!$H$14:$I$14</definedName>
    <definedName name="ENCARGOS">[1]PREENCHER!$L$19:$M$19</definedName>
    <definedName name="ente">[1]PREENCHER!$H$5:$I$5</definedName>
    <definedName name="regime">[1]PREENCHER!$G$19:$H$19</definedName>
    <definedName name="TIPOORCAMENTO" hidden="1">IF(VALUE([2]MENU!$O$3)=2,"Licitado","Proposto")</definedName>
    <definedName name="_xlnm.Print_Titles" localSheetId="0">'1. Orçamentos'!$1:$8</definedName>
  </definedNames>
  <calcPr calcId="145621"/>
</workbook>
</file>

<file path=xl/calcChain.xml><?xml version="1.0" encoding="utf-8"?>
<calcChain xmlns="http://schemas.openxmlformats.org/spreadsheetml/2006/main">
  <c r="K213" i="1" l="1"/>
  <c r="L213" i="1"/>
  <c r="K187" i="1"/>
  <c r="L188" i="1"/>
  <c r="M213" i="1" l="1"/>
  <c r="J213" i="1"/>
  <c r="J187" i="1"/>
  <c r="J188" i="1"/>
  <c r="K188" i="1"/>
  <c r="M188" i="1" s="1"/>
  <c r="L187" i="1"/>
  <c r="M187" i="1" s="1"/>
  <c r="L371" i="1" l="1"/>
  <c r="K371" i="1"/>
  <c r="L368" i="1"/>
  <c r="K368" i="1"/>
  <c r="K366" i="1"/>
  <c r="K363" i="1"/>
  <c r="K362" i="1"/>
  <c r="L360" i="1"/>
  <c r="K359" i="1"/>
  <c r="K358" i="1"/>
  <c r="K381" i="1"/>
  <c r="L381" i="1"/>
  <c r="K382" i="1"/>
  <c r="K383" i="1"/>
  <c r="S387" i="1"/>
  <c r="J383" i="1" l="1"/>
  <c r="J363" i="1"/>
  <c r="L363" i="1"/>
  <c r="M363" i="1" s="1"/>
  <c r="J373" i="1"/>
  <c r="K373" i="1"/>
  <c r="L373" i="1"/>
  <c r="J359" i="1"/>
  <c r="M371" i="1"/>
  <c r="J362" i="1"/>
  <c r="J372" i="1"/>
  <c r="L372" i="1"/>
  <c r="K372" i="1"/>
  <c r="J371" i="1"/>
  <c r="M368" i="1"/>
  <c r="J367" i="1"/>
  <c r="L367" i="1"/>
  <c r="L364" i="1"/>
  <c r="L366" i="1"/>
  <c r="J369" i="1"/>
  <c r="K369" i="1"/>
  <c r="L362" i="1"/>
  <c r="J364" i="1"/>
  <c r="J366" i="1"/>
  <c r="K364" i="1"/>
  <c r="K361" i="1" s="1"/>
  <c r="K367" i="1"/>
  <c r="L369" i="1"/>
  <c r="J368" i="1"/>
  <c r="J357" i="1"/>
  <c r="K357" i="1"/>
  <c r="L357" i="1"/>
  <c r="J360" i="1"/>
  <c r="K360" i="1"/>
  <c r="M360" i="1" s="1"/>
  <c r="J358" i="1"/>
  <c r="L358" i="1"/>
  <c r="M358" i="1" s="1"/>
  <c r="K356" i="1"/>
  <c r="L359" i="1"/>
  <c r="M359" i="1" s="1"/>
  <c r="J356" i="1"/>
  <c r="L356" i="1"/>
  <c r="M381" i="1"/>
  <c r="J382" i="1"/>
  <c r="J381" i="1"/>
  <c r="L382" i="1"/>
  <c r="M382" i="1" s="1"/>
  <c r="L383" i="1"/>
  <c r="M383" i="1" s="1"/>
  <c r="K240" i="1"/>
  <c r="L239" i="1"/>
  <c r="K239" i="1"/>
  <c r="K370" i="1" l="1"/>
  <c r="L370" i="1"/>
  <c r="M357" i="1"/>
  <c r="K365" i="1"/>
  <c r="M373" i="1"/>
  <c r="M372" i="1"/>
  <c r="M367" i="1"/>
  <c r="M364" i="1"/>
  <c r="L361" i="1"/>
  <c r="M362" i="1"/>
  <c r="L365" i="1"/>
  <c r="M366" i="1"/>
  <c r="M369" i="1"/>
  <c r="M356" i="1"/>
  <c r="L355" i="1"/>
  <c r="K355" i="1"/>
  <c r="K238" i="1"/>
  <c r="M239" i="1"/>
  <c r="L240" i="1"/>
  <c r="M240" i="1" s="1"/>
  <c r="J240" i="1"/>
  <c r="J239" i="1"/>
  <c r="K254" i="1"/>
  <c r="L254" i="1"/>
  <c r="L252" i="1"/>
  <c r="K252" i="1"/>
  <c r="K236" i="1"/>
  <c r="K227" i="1"/>
  <c r="K226" i="1"/>
  <c r="L225" i="1"/>
  <c r="K225" i="1"/>
  <c r="K234" i="1"/>
  <c r="L231" i="1"/>
  <c r="K231" i="1"/>
  <c r="L222" i="1"/>
  <c r="K222" i="1"/>
  <c r="K211" i="1"/>
  <c r="K212" i="1"/>
  <c r="M355" i="1" l="1"/>
  <c r="M370" i="1"/>
  <c r="M361" i="1"/>
  <c r="M365" i="1"/>
  <c r="J227" i="1"/>
  <c r="K224" i="1"/>
  <c r="M238" i="1"/>
  <c r="L238" i="1"/>
  <c r="M254" i="1"/>
  <c r="J254" i="1"/>
  <c r="M252" i="1"/>
  <c r="J253" i="1"/>
  <c r="K253" i="1"/>
  <c r="L253" i="1"/>
  <c r="J252" i="1"/>
  <c r="J251" i="1"/>
  <c r="K251" i="1"/>
  <c r="L251" i="1"/>
  <c r="J236" i="1"/>
  <c r="K237" i="1"/>
  <c r="K235" i="1" s="1"/>
  <c r="L237" i="1"/>
  <c r="J237" i="1"/>
  <c r="L236" i="1"/>
  <c r="J211" i="1"/>
  <c r="L227" i="1"/>
  <c r="M227" i="1" s="1"/>
  <c r="M225" i="1"/>
  <c r="J226" i="1"/>
  <c r="L226" i="1"/>
  <c r="J225" i="1"/>
  <c r="J234" i="1"/>
  <c r="L234" i="1"/>
  <c r="K233" i="1"/>
  <c r="K232" i="1" s="1"/>
  <c r="J233" i="1"/>
  <c r="L233" i="1"/>
  <c r="M231" i="1"/>
  <c r="J229" i="1"/>
  <c r="K229" i="1"/>
  <c r="L229" i="1"/>
  <c r="J231" i="1"/>
  <c r="J230" i="1"/>
  <c r="K230" i="1"/>
  <c r="L230" i="1"/>
  <c r="J221" i="1"/>
  <c r="M222" i="1"/>
  <c r="L221" i="1"/>
  <c r="L220" i="1"/>
  <c r="J223" i="1"/>
  <c r="K221" i="1"/>
  <c r="J220" i="1"/>
  <c r="K220" i="1"/>
  <c r="K223" i="1"/>
  <c r="L223" i="1"/>
  <c r="J222" i="1"/>
  <c r="J212" i="1"/>
  <c r="L211" i="1"/>
  <c r="M211" i="1" s="1"/>
  <c r="L212" i="1"/>
  <c r="M212" i="1" s="1"/>
  <c r="K215" i="1"/>
  <c r="L215" i="1"/>
  <c r="L218" i="1"/>
  <c r="K218" i="1"/>
  <c r="K216" i="1"/>
  <c r="K210" i="1"/>
  <c r="K204" i="1"/>
  <c r="K205" i="1"/>
  <c r="K206" i="1"/>
  <c r="L206" i="1"/>
  <c r="K209" i="1"/>
  <c r="L208" i="1"/>
  <c r="K208" i="1"/>
  <c r="L203" i="1"/>
  <c r="K203" i="1"/>
  <c r="L202" i="1"/>
  <c r="K207" i="1" l="1"/>
  <c r="K228" i="1"/>
  <c r="M236" i="1"/>
  <c r="L235" i="1"/>
  <c r="M233" i="1"/>
  <c r="L232" i="1"/>
  <c r="M229" i="1"/>
  <c r="L228" i="1"/>
  <c r="L224" i="1"/>
  <c r="K219" i="1"/>
  <c r="L219" i="1"/>
  <c r="K250" i="1"/>
  <c r="M253" i="1"/>
  <c r="M237" i="1"/>
  <c r="M251" i="1"/>
  <c r="L250" i="1"/>
  <c r="M223" i="1"/>
  <c r="M226" i="1"/>
  <c r="M224" i="1" s="1"/>
  <c r="J204" i="1"/>
  <c r="M234" i="1"/>
  <c r="M230" i="1"/>
  <c r="M221" i="1"/>
  <c r="M220" i="1"/>
  <c r="J210" i="1"/>
  <c r="M215" i="1"/>
  <c r="J215" i="1"/>
  <c r="J217" i="1"/>
  <c r="M218" i="1"/>
  <c r="K217" i="1"/>
  <c r="K214" i="1" s="1"/>
  <c r="L216" i="1"/>
  <c r="J218" i="1"/>
  <c r="L217" i="1"/>
  <c r="J216" i="1"/>
  <c r="L210" i="1"/>
  <c r="M210" i="1" s="1"/>
  <c r="M206" i="1"/>
  <c r="J205" i="1"/>
  <c r="L205" i="1"/>
  <c r="M205" i="1" s="1"/>
  <c r="J206" i="1"/>
  <c r="L204" i="1"/>
  <c r="M204" i="1" s="1"/>
  <c r="J209" i="1"/>
  <c r="M203" i="1"/>
  <c r="M208" i="1"/>
  <c r="J203" i="1"/>
  <c r="J208" i="1"/>
  <c r="K202" i="1"/>
  <c r="K201" i="1" s="1"/>
  <c r="L209" i="1"/>
  <c r="M209" i="1" s="1"/>
  <c r="J202" i="1"/>
  <c r="L51" i="1"/>
  <c r="K51" i="1"/>
  <c r="M207" i="1" l="1"/>
  <c r="L207" i="1"/>
  <c r="M250" i="1"/>
  <c r="M228" i="1"/>
  <c r="M232" i="1"/>
  <c r="L201" i="1"/>
  <c r="M235" i="1"/>
  <c r="M219" i="1"/>
  <c r="L214" i="1"/>
  <c r="M217" i="1"/>
  <c r="M216" i="1"/>
  <c r="M202" i="1"/>
  <c r="M201" i="1" s="1"/>
  <c r="M51" i="1"/>
  <c r="J52" i="1"/>
  <c r="L52" i="1"/>
  <c r="K52" i="1"/>
  <c r="K50" i="1" s="1"/>
  <c r="J51" i="1"/>
  <c r="K345" i="1"/>
  <c r="M214" i="1" l="1"/>
  <c r="M52" i="1"/>
  <c r="M50" i="1" s="1"/>
  <c r="L50" i="1"/>
  <c r="J350" i="1"/>
  <c r="J352" i="1"/>
  <c r="K352" i="1"/>
  <c r="K351" i="1" s="1"/>
  <c r="L352" i="1"/>
  <c r="K350" i="1"/>
  <c r="L350" i="1"/>
  <c r="J345" i="1"/>
  <c r="L345" i="1"/>
  <c r="M345" i="1" s="1"/>
  <c r="J344" i="1"/>
  <c r="K344" i="1"/>
  <c r="K343" i="1" s="1"/>
  <c r="L344" i="1"/>
  <c r="K185" i="1"/>
  <c r="K186" i="1"/>
  <c r="M352" i="1" l="1"/>
  <c r="M351" i="1" s="1"/>
  <c r="L351" i="1"/>
  <c r="M350" i="1"/>
  <c r="L343" i="1"/>
  <c r="M344" i="1"/>
  <c r="M343" i="1" s="1"/>
  <c r="J185" i="1"/>
  <c r="L185" i="1"/>
  <c r="L186" i="1"/>
  <c r="M186" i="1" s="1"/>
  <c r="J186" i="1"/>
  <c r="M185" i="1" l="1"/>
  <c r="K49" i="1"/>
  <c r="J49" i="1"/>
  <c r="L49" i="1"/>
  <c r="L47" i="1"/>
  <c r="J47" i="1"/>
  <c r="K47" i="1"/>
  <c r="M49" i="1" l="1"/>
  <c r="M47" i="1"/>
  <c r="K44" i="1" l="1"/>
  <c r="K43" i="1"/>
  <c r="L42" i="1"/>
  <c r="K42" i="1"/>
  <c r="L41" i="1"/>
  <c r="K41" i="1"/>
  <c r="L247" i="1"/>
  <c r="K247" i="1"/>
  <c r="L244" i="1"/>
  <c r="K244" i="1"/>
  <c r="L38" i="1"/>
  <c r="K38" i="1"/>
  <c r="K174" i="1"/>
  <c r="K173" i="1" s="1"/>
  <c r="J43" i="1" l="1"/>
  <c r="J44" i="1"/>
  <c r="K40" i="1"/>
  <c r="L44" i="1"/>
  <c r="M44" i="1" s="1"/>
  <c r="M42" i="1"/>
  <c r="L43" i="1"/>
  <c r="M41" i="1"/>
  <c r="J41" i="1"/>
  <c r="J42" i="1"/>
  <c r="L248" i="1"/>
  <c r="M247" i="1"/>
  <c r="J248" i="1"/>
  <c r="K248" i="1"/>
  <c r="J247" i="1"/>
  <c r="M244" i="1"/>
  <c r="J245" i="1"/>
  <c r="K245" i="1"/>
  <c r="K243" i="1" s="1"/>
  <c r="L245" i="1"/>
  <c r="L243" i="1" s="1"/>
  <c r="J244" i="1"/>
  <c r="L39" i="1"/>
  <c r="L37" i="1" s="1"/>
  <c r="M38" i="1"/>
  <c r="J39" i="1"/>
  <c r="K39" i="1"/>
  <c r="K37" i="1" s="1"/>
  <c r="J38" i="1"/>
  <c r="J174" i="1"/>
  <c r="L174" i="1"/>
  <c r="J124" i="1"/>
  <c r="K124" i="1"/>
  <c r="K123" i="1" s="1"/>
  <c r="L124" i="1"/>
  <c r="M43" i="1" l="1"/>
  <c r="M40" i="1" s="1"/>
  <c r="L40" i="1"/>
  <c r="M248" i="1"/>
  <c r="M245" i="1"/>
  <c r="M243" i="1" s="1"/>
  <c r="M39" i="1"/>
  <c r="M37" i="1" s="1"/>
  <c r="M174" i="1"/>
  <c r="M173" i="1" s="1"/>
  <c r="L173" i="1"/>
  <c r="M124" i="1"/>
  <c r="M123" i="1" s="1"/>
  <c r="L123" i="1"/>
  <c r="K58" i="1"/>
  <c r="J58" i="1" l="1"/>
  <c r="J178" i="1"/>
  <c r="K178" i="1"/>
  <c r="L178" i="1"/>
  <c r="L58" i="1"/>
  <c r="M58" i="1" s="1"/>
  <c r="M178" i="1" l="1"/>
  <c r="K339" i="1" l="1"/>
  <c r="K319" i="1"/>
  <c r="L318" i="1"/>
  <c r="K318" i="1"/>
  <c r="K313" i="1"/>
  <c r="K312" i="1"/>
  <c r="K311" i="1"/>
  <c r="K308" i="1"/>
  <c r="K295" i="1"/>
  <c r="L289" i="1"/>
  <c r="K289" i="1"/>
  <c r="K270" i="1"/>
  <c r="L266" i="1"/>
  <c r="L196" i="1"/>
  <c r="L166" i="1"/>
  <c r="K161" i="1"/>
  <c r="K159" i="1"/>
  <c r="K151" i="1"/>
  <c r="K149" i="1"/>
  <c r="L145" i="1"/>
  <c r="K145" i="1"/>
  <c r="K144" i="1"/>
  <c r="K143" i="1"/>
  <c r="L112" i="1"/>
  <c r="J339" i="1" l="1"/>
  <c r="J310" i="1"/>
  <c r="K334" i="1"/>
  <c r="J338" i="1"/>
  <c r="K340" i="1"/>
  <c r="K338" i="1"/>
  <c r="L338" i="1"/>
  <c r="J334" i="1"/>
  <c r="L339" i="1"/>
  <c r="M339" i="1" s="1"/>
  <c r="J340" i="1"/>
  <c r="L334" i="1"/>
  <c r="L340" i="1"/>
  <c r="J308" i="1"/>
  <c r="J317" i="1"/>
  <c r="K310" i="1"/>
  <c r="K317" i="1"/>
  <c r="L312" i="1"/>
  <c r="M312" i="1" s="1"/>
  <c r="J311" i="1"/>
  <c r="L311" i="1"/>
  <c r="M311" i="1" s="1"/>
  <c r="K322" i="1"/>
  <c r="L322" i="1"/>
  <c r="J322" i="1"/>
  <c r="L310" i="1"/>
  <c r="L317" i="1"/>
  <c r="K314" i="1"/>
  <c r="J312" i="1"/>
  <c r="K320" i="1"/>
  <c r="M318" i="1"/>
  <c r="L313" i="1"/>
  <c r="M313" i="1" s="1"/>
  <c r="J314" i="1"/>
  <c r="L319" i="1"/>
  <c r="M319" i="1" s="1"/>
  <c r="J320" i="1"/>
  <c r="L308" i="1"/>
  <c r="M308" i="1" s="1"/>
  <c r="J309" i="1"/>
  <c r="L314" i="1"/>
  <c r="J315" i="1"/>
  <c r="L320" i="1"/>
  <c r="J321" i="1"/>
  <c r="K309" i="1"/>
  <c r="K315" i="1"/>
  <c r="K321" i="1"/>
  <c r="L309" i="1"/>
  <c r="L315" i="1"/>
  <c r="L321" i="1"/>
  <c r="J318" i="1"/>
  <c r="J313" i="1"/>
  <c r="J319" i="1"/>
  <c r="J295" i="1"/>
  <c r="L295" i="1"/>
  <c r="M295" i="1" s="1"/>
  <c r="J265" i="1"/>
  <c r="J289" i="1"/>
  <c r="M289" i="1"/>
  <c r="J266" i="1"/>
  <c r="K266" i="1"/>
  <c r="M266" i="1" s="1"/>
  <c r="K265" i="1"/>
  <c r="L265" i="1"/>
  <c r="J270" i="1"/>
  <c r="L271" i="1"/>
  <c r="J272" i="1"/>
  <c r="L270" i="1"/>
  <c r="M270" i="1" s="1"/>
  <c r="J271" i="1"/>
  <c r="K271" i="1"/>
  <c r="K272" i="1"/>
  <c r="L272" i="1"/>
  <c r="K267" i="1"/>
  <c r="L267" i="1"/>
  <c r="J268" i="1"/>
  <c r="K268" i="1"/>
  <c r="L268" i="1"/>
  <c r="J267" i="1"/>
  <c r="K263" i="1"/>
  <c r="K262" i="1" s="1"/>
  <c r="L263" i="1"/>
  <c r="L262" i="1" s="1"/>
  <c r="J263" i="1"/>
  <c r="J196" i="1"/>
  <c r="K196" i="1"/>
  <c r="M196" i="1" s="1"/>
  <c r="L197" i="1"/>
  <c r="J198" i="1"/>
  <c r="K198" i="1"/>
  <c r="J197" i="1"/>
  <c r="K197" i="1"/>
  <c r="L198" i="1"/>
  <c r="J162" i="1"/>
  <c r="J149" i="1"/>
  <c r="J144" i="1"/>
  <c r="K166" i="1"/>
  <c r="J168" i="1"/>
  <c r="K168" i="1"/>
  <c r="L168" i="1"/>
  <c r="J169" i="1"/>
  <c r="K169" i="1"/>
  <c r="L169" i="1"/>
  <c r="J170" i="1"/>
  <c r="K170" i="1"/>
  <c r="L170" i="1"/>
  <c r="J166" i="1"/>
  <c r="J159" i="1"/>
  <c r="K162" i="1"/>
  <c r="L162" i="1"/>
  <c r="L159" i="1"/>
  <c r="L161" i="1"/>
  <c r="M161" i="1" s="1"/>
  <c r="J161" i="1"/>
  <c r="K155" i="1"/>
  <c r="L155" i="1"/>
  <c r="J156" i="1"/>
  <c r="K156" i="1"/>
  <c r="L156" i="1"/>
  <c r="J155" i="1"/>
  <c r="L151" i="1"/>
  <c r="M151" i="1" s="1"/>
  <c r="L149" i="1"/>
  <c r="M149" i="1" s="1"/>
  <c r="L143" i="1"/>
  <c r="M143" i="1" s="1"/>
  <c r="J151" i="1"/>
  <c r="J150" i="1"/>
  <c r="K150" i="1"/>
  <c r="L150" i="1"/>
  <c r="M145" i="1"/>
  <c r="K152" i="1"/>
  <c r="J152" i="1"/>
  <c r="K146" i="1"/>
  <c r="L146" i="1"/>
  <c r="J147" i="1"/>
  <c r="L152" i="1"/>
  <c r="K147" i="1"/>
  <c r="L144" i="1"/>
  <c r="M144" i="1" s="1"/>
  <c r="J145" i="1"/>
  <c r="J146" i="1"/>
  <c r="L147" i="1"/>
  <c r="J142" i="1"/>
  <c r="K142" i="1"/>
  <c r="L142" i="1"/>
  <c r="J143" i="1"/>
  <c r="J137" i="1"/>
  <c r="K137" i="1"/>
  <c r="L137" i="1"/>
  <c r="K135" i="1"/>
  <c r="L135" i="1"/>
  <c r="J136" i="1"/>
  <c r="J135" i="1"/>
  <c r="K136" i="1"/>
  <c r="L136" i="1"/>
  <c r="K132" i="1"/>
  <c r="L132" i="1"/>
  <c r="J133" i="1"/>
  <c r="J132" i="1"/>
  <c r="K133" i="1"/>
  <c r="L133" i="1"/>
  <c r="J116" i="1"/>
  <c r="L120" i="1"/>
  <c r="J121" i="1"/>
  <c r="K121" i="1"/>
  <c r="L121" i="1"/>
  <c r="J122" i="1"/>
  <c r="J120" i="1"/>
  <c r="K120" i="1"/>
  <c r="K122" i="1"/>
  <c r="L122" i="1"/>
  <c r="K116" i="1"/>
  <c r="L116" i="1"/>
  <c r="J117" i="1"/>
  <c r="K117" i="1"/>
  <c r="L117" i="1"/>
  <c r="J118" i="1"/>
  <c r="K118" i="1"/>
  <c r="L118" i="1"/>
  <c r="K112" i="1"/>
  <c r="K113" i="1"/>
  <c r="L113" i="1"/>
  <c r="J114" i="1"/>
  <c r="K114" i="1"/>
  <c r="L114" i="1"/>
  <c r="J112" i="1"/>
  <c r="J113" i="1"/>
  <c r="K99" i="1"/>
  <c r="K91" i="1"/>
  <c r="L77" i="1"/>
  <c r="K66" i="1"/>
  <c r="L65" i="1"/>
  <c r="K65" i="1"/>
  <c r="K60" i="1"/>
  <c r="K61" i="1"/>
  <c r="K62" i="1"/>
  <c r="K33" i="1"/>
  <c r="K34" i="1"/>
  <c r="K35" i="1"/>
  <c r="K32" i="1"/>
  <c r="K30" i="1"/>
  <c r="L29" i="1"/>
  <c r="L27" i="1"/>
  <c r="K27" i="1"/>
  <c r="K12" i="1"/>
  <c r="K13" i="1"/>
  <c r="K14" i="1"/>
  <c r="L195" i="1" l="1"/>
  <c r="M338" i="1"/>
  <c r="M321" i="1"/>
  <c r="M310" i="1"/>
  <c r="M334" i="1"/>
  <c r="M340" i="1"/>
  <c r="M309" i="1"/>
  <c r="M317" i="1"/>
  <c r="M314" i="1"/>
  <c r="M322" i="1"/>
  <c r="M320" i="1"/>
  <c r="M315" i="1"/>
  <c r="M272" i="1"/>
  <c r="M265" i="1"/>
  <c r="M271" i="1"/>
  <c r="M267" i="1"/>
  <c r="M268" i="1"/>
  <c r="M263" i="1"/>
  <c r="M262" i="1" s="1"/>
  <c r="K195" i="1"/>
  <c r="M197" i="1"/>
  <c r="M198" i="1"/>
  <c r="M152" i="1"/>
  <c r="M146" i="1"/>
  <c r="M169" i="1"/>
  <c r="M136" i="1"/>
  <c r="M142" i="1"/>
  <c r="L131" i="1"/>
  <c r="M166" i="1"/>
  <c r="M168" i="1"/>
  <c r="M170" i="1"/>
  <c r="M162" i="1"/>
  <c r="M159" i="1"/>
  <c r="M156" i="1"/>
  <c r="M155" i="1"/>
  <c r="M150" i="1"/>
  <c r="M147" i="1"/>
  <c r="K131" i="1"/>
  <c r="M137" i="1"/>
  <c r="M135" i="1"/>
  <c r="M133" i="1"/>
  <c r="M132" i="1"/>
  <c r="M121" i="1"/>
  <c r="M122" i="1"/>
  <c r="K119" i="1"/>
  <c r="M120" i="1"/>
  <c r="L119" i="1"/>
  <c r="M118" i="1"/>
  <c r="M117" i="1"/>
  <c r="M116" i="1"/>
  <c r="L115" i="1"/>
  <c r="K115" i="1"/>
  <c r="M114" i="1"/>
  <c r="M113" i="1"/>
  <c r="K111" i="1"/>
  <c r="L111" i="1"/>
  <c r="M112" i="1"/>
  <c r="J99" i="1"/>
  <c r="J61" i="1"/>
  <c r="J78" i="1"/>
  <c r="J60" i="1"/>
  <c r="K100" i="1"/>
  <c r="L99" i="1"/>
  <c r="J100" i="1"/>
  <c r="L100" i="1"/>
  <c r="J95" i="1"/>
  <c r="K95" i="1"/>
  <c r="L95" i="1"/>
  <c r="J91" i="1"/>
  <c r="K92" i="1"/>
  <c r="L92" i="1"/>
  <c r="J93" i="1"/>
  <c r="L91" i="1"/>
  <c r="K93" i="1"/>
  <c r="L93" i="1"/>
  <c r="J92" i="1"/>
  <c r="J88" i="1"/>
  <c r="K88" i="1"/>
  <c r="L88" i="1"/>
  <c r="J89" i="1"/>
  <c r="K89" i="1"/>
  <c r="L89" i="1"/>
  <c r="J84" i="1"/>
  <c r="K84" i="1"/>
  <c r="L84" i="1"/>
  <c r="K85" i="1"/>
  <c r="L85" i="1"/>
  <c r="J86" i="1"/>
  <c r="K86" i="1"/>
  <c r="J85" i="1"/>
  <c r="L86" i="1"/>
  <c r="L76" i="1"/>
  <c r="K79" i="1"/>
  <c r="K80" i="1"/>
  <c r="J77" i="1"/>
  <c r="K77" i="1"/>
  <c r="M77" i="1" s="1"/>
  <c r="K78" i="1"/>
  <c r="L78" i="1"/>
  <c r="J79" i="1"/>
  <c r="L79" i="1"/>
  <c r="J80" i="1"/>
  <c r="L80" i="1"/>
  <c r="J76" i="1"/>
  <c r="K76" i="1"/>
  <c r="J72" i="1"/>
  <c r="K72" i="1"/>
  <c r="L72" i="1"/>
  <c r="J73" i="1"/>
  <c r="K73" i="1"/>
  <c r="L73" i="1"/>
  <c r="J70" i="1"/>
  <c r="K70" i="1"/>
  <c r="L70" i="1"/>
  <c r="J66" i="1"/>
  <c r="J64" i="1"/>
  <c r="K64" i="1"/>
  <c r="K67" i="1"/>
  <c r="M65" i="1"/>
  <c r="L66" i="1"/>
  <c r="M66" i="1" s="1"/>
  <c r="J67" i="1"/>
  <c r="L67" i="1"/>
  <c r="J68" i="1"/>
  <c r="K68" i="1"/>
  <c r="L68" i="1"/>
  <c r="L64" i="1"/>
  <c r="J65" i="1"/>
  <c r="J62" i="1"/>
  <c r="J56" i="1"/>
  <c r="K56" i="1"/>
  <c r="L62" i="1"/>
  <c r="M62" i="1" s="1"/>
  <c r="L61" i="1"/>
  <c r="M61" i="1" s="1"/>
  <c r="L60" i="1"/>
  <c r="M60" i="1" s="1"/>
  <c r="L56" i="1"/>
  <c r="J57" i="1"/>
  <c r="L57" i="1"/>
  <c r="J59" i="1"/>
  <c r="K57" i="1"/>
  <c r="K59" i="1"/>
  <c r="L59" i="1"/>
  <c r="J33" i="1"/>
  <c r="J35" i="1"/>
  <c r="J34" i="1"/>
  <c r="L35" i="1"/>
  <c r="M35" i="1" s="1"/>
  <c r="L34" i="1"/>
  <c r="M34" i="1" s="1"/>
  <c r="L33" i="1"/>
  <c r="M33" i="1" s="1"/>
  <c r="J30" i="1"/>
  <c r="M27" i="1"/>
  <c r="K31" i="1"/>
  <c r="J27" i="1"/>
  <c r="J29" i="1"/>
  <c r="K29" i="1"/>
  <c r="M29" i="1" s="1"/>
  <c r="L30" i="1"/>
  <c r="M30" i="1" s="1"/>
  <c r="J31" i="1"/>
  <c r="J26" i="1"/>
  <c r="L31" i="1"/>
  <c r="J32" i="1"/>
  <c r="K26" i="1"/>
  <c r="L26" i="1"/>
  <c r="L32" i="1"/>
  <c r="M32" i="1" s="1"/>
  <c r="J28" i="1"/>
  <c r="K28" i="1"/>
  <c r="L28" i="1"/>
  <c r="J14" i="1"/>
  <c r="J12" i="1"/>
  <c r="L14" i="1"/>
  <c r="M14" i="1" s="1"/>
  <c r="J13" i="1"/>
  <c r="L13" i="1"/>
  <c r="M13" i="1" s="1"/>
  <c r="L12" i="1"/>
  <c r="M12" i="1" s="1"/>
  <c r="M195" i="1" l="1"/>
  <c r="M131" i="1"/>
  <c r="M92" i="1"/>
  <c r="M119" i="1"/>
  <c r="M115" i="1"/>
  <c r="M89" i="1"/>
  <c r="L75" i="1"/>
  <c r="M111" i="1"/>
  <c r="K87" i="1"/>
  <c r="M72" i="1"/>
  <c r="M85" i="1"/>
  <c r="L55" i="1"/>
  <c r="M67" i="1"/>
  <c r="L87" i="1"/>
  <c r="M78" i="1"/>
  <c r="K90" i="1"/>
  <c r="L83" i="1"/>
  <c r="K63" i="1"/>
  <c r="L63" i="1"/>
  <c r="K75" i="1"/>
  <c r="K83" i="1"/>
  <c r="K55" i="1"/>
  <c r="M100" i="1"/>
  <c r="M99" i="1"/>
  <c r="M95" i="1"/>
  <c r="M93" i="1"/>
  <c r="L90" i="1"/>
  <c r="M91" i="1"/>
  <c r="M88" i="1"/>
  <c r="M86" i="1"/>
  <c r="M84" i="1"/>
  <c r="M79" i="1"/>
  <c r="M80" i="1"/>
  <c r="M76" i="1"/>
  <c r="M73" i="1"/>
  <c r="M70" i="1"/>
  <c r="M64" i="1"/>
  <c r="M68" i="1"/>
  <c r="M59" i="1"/>
  <c r="M57" i="1"/>
  <c r="M56" i="1"/>
  <c r="M31" i="1"/>
  <c r="M28" i="1"/>
  <c r="M26" i="1"/>
  <c r="M87" i="1" l="1"/>
  <c r="M75" i="1"/>
  <c r="M63" i="1"/>
  <c r="M55" i="1"/>
  <c r="M83" i="1"/>
  <c r="M90" i="1"/>
  <c r="K307" i="1" l="1"/>
  <c r="K306" i="1"/>
  <c r="K194" i="1"/>
  <c r="J307" i="1" l="1"/>
  <c r="J194" i="1"/>
  <c r="L307" i="1"/>
  <c r="M307" i="1" s="1"/>
  <c r="J306" i="1"/>
  <c r="L306" i="1"/>
  <c r="M306" i="1" s="1"/>
  <c r="L194" i="1"/>
  <c r="M194" i="1" s="1"/>
  <c r="Y85" i="15" l="1"/>
  <c r="Y79" i="15"/>
  <c r="X87" i="15"/>
  <c r="Y87" i="15" s="1"/>
  <c r="X85" i="15"/>
  <c r="X79" i="15"/>
  <c r="W87" i="15"/>
  <c r="V87" i="15"/>
  <c r="W86" i="15"/>
  <c r="X86" i="15" s="1"/>
  <c r="Y86" i="15" s="1"/>
  <c r="V86" i="15"/>
  <c r="W85" i="15"/>
  <c r="V85" i="15"/>
  <c r="W84" i="15"/>
  <c r="X84" i="15" s="1"/>
  <c r="Y84" i="15" s="1"/>
  <c r="V84" i="15"/>
  <c r="W83" i="15"/>
  <c r="X83" i="15" s="1"/>
  <c r="Y83" i="15" s="1"/>
  <c r="V83" i="15"/>
  <c r="W82" i="15"/>
  <c r="X82" i="15" s="1"/>
  <c r="Y82" i="15" s="1"/>
  <c r="V82" i="15"/>
  <c r="W81" i="15"/>
  <c r="X81" i="15" s="1"/>
  <c r="Y81" i="15" s="1"/>
  <c r="V81" i="15"/>
  <c r="W80" i="15"/>
  <c r="X80" i="15" s="1"/>
  <c r="Y80" i="15" s="1"/>
  <c r="V80" i="15"/>
  <c r="W79" i="15"/>
  <c r="V79" i="15"/>
  <c r="W74" i="15"/>
  <c r="V74" i="15"/>
  <c r="W73" i="15"/>
  <c r="X73" i="15" s="1"/>
  <c r="V73" i="15"/>
  <c r="W72" i="15"/>
  <c r="X72" i="15" s="1"/>
  <c r="V72" i="15"/>
  <c r="X75" i="15" l="1"/>
  <c r="Y75" i="15" s="1"/>
  <c r="Y88" i="15"/>
  <c r="X74" i="15"/>
  <c r="Y67" i="15"/>
  <c r="Y66" i="15"/>
  <c r="Y65" i="15"/>
  <c r="Y64" i="15"/>
  <c r="Y68" i="15" s="1"/>
  <c r="W67" i="15"/>
  <c r="W66" i="15"/>
  <c r="V67" i="15"/>
  <c r="U67" i="15"/>
  <c r="V66" i="15"/>
  <c r="U66" i="15"/>
  <c r="V65" i="15"/>
  <c r="U65" i="15"/>
  <c r="W65" i="15" s="1"/>
  <c r="V64" i="15"/>
  <c r="W64" i="15" s="1"/>
  <c r="W68" i="15" s="1"/>
  <c r="W69" i="15" s="1"/>
  <c r="U64" i="15"/>
  <c r="T47" i="15" l="1"/>
  <c r="T48" i="15" s="1"/>
  <c r="T49" i="15" s="1"/>
  <c r="Q48" i="15"/>
  <c r="W29" i="15"/>
  <c r="W28" i="15"/>
  <c r="W27" i="15"/>
  <c r="W26" i="15"/>
  <c r="W30" i="15" s="1"/>
  <c r="Q46" i="15"/>
  <c r="M38" i="15"/>
  <c r="M37" i="15"/>
  <c r="M36" i="15"/>
  <c r="M34" i="15"/>
  <c r="M29" i="15"/>
  <c r="M28" i="15"/>
  <c r="M27" i="15"/>
  <c r="M26" i="15"/>
  <c r="M30" i="15" s="1"/>
  <c r="N35" i="15"/>
  <c r="Q35" i="15" s="1"/>
  <c r="Q38" i="15"/>
  <c r="Q37" i="15"/>
  <c r="Q34" i="15"/>
  <c r="N36" i="15"/>
  <c r="Q36" i="15" s="1"/>
  <c r="N39" i="15"/>
  <c r="Q39" i="15" s="1"/>
  <c r="T29" i="15"/>
  <c r="T28" i="15"/>
  <c r="T27" i="15"/>
  <c r="T26" i="15"/>
  <c r="R29" i="15"/>
  <c r="R28" i="15"/>
  <c r="R27" i="15"/>
  <c r="R26" i="15"/>
  <c r="R30" i="15" s="1"/>
  <c r="D55" i="15"/>
  <c r="D54" i="15"/>
  <c r="D53" i="15"/>
  <c r="D52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2" i="15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G5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B47" i="15"/>
  <c r="I15" i="15"/>
  <c r="F18" i="15"/>
  <c r="D20" i="15"/>
  <c r="A7" i="15"/>
  <c r="B7" i="15" s="1"/>
  <c r="I57" i="15" l="1"/>
  <c r="I58" i="15" s="1"/>
  <c r="D47" i="15"/>
  <c r="T30" i="15"/>
  <c r="U30" i="15" s="1"/>
  <c r="U31" i="15" s="1"/>
  <c r="D56" i="15"/>
  <c r="M39" i="15"/>
  <c r="M35" i="15"/>
  <c r="M40" i="15" s="1"/>
  <c r="N40" i="15"/>
  <c r="N41" i="15" s="1"/>
  <c r="N42" i="15" s="1"/>
  <c r="Q40" i="15"/>
  <c r="L301" i="1"/>
  <c r="L23" i="1"/>
  <c r="L128" i="1" l="1"/>
  <c r="L261" i="1" l="1"/>
  <c r="L106" i="1"/>
  <c r="L21" i="1"/>
  <c r="J106" i="1"/>
  <c r="K261" i="1"/>
  <c r="K304" i="1"/>
  <c r="L303" i="1"/>
  <c r="K303" i="1"/>
  <c r="L302" i="1"/>
  <c r="K302" i="1"/>
  <c r="K375" i="1" l="1"/>
  <c r="K374" i="1" s="1"/>
  <c r="K380" i="1"/>
  <c r="K347" i="1"/>
  <c r="K346" i="1" s="1"/>
  <c r="K349" i="1"/>
  <c r="K348" i="1" s="1"/>
  <c r="L183" i="1"/>
  <c r="K180" i="1"/>
  <c r="K278" i="1"/>
  <c r="L300" i="1"/>
  <c r="K300" i="1"/>
  <c r="K280" i="1"/>
  <c r="K110" i="1"/>
  <c r="K337" i="1"/>
  <c r="K331" i="1"/>
  <c r="K269" i="1"/>
  <c r="K264" i="1" s="1"/>
  <c r="K172" i="1"/>
  <c r="K171" i="1" s="1"/>
  <c r="K164" i="1"/>
  <c r="K157" i="1"/>
  <c r="K154" i="1" s="1"/>
  <c r="K140" i="1"/>
  <c r="K153" i="1"/>
  <c r="K336" i="1"/>
  <c r="K316" i="1"/>
  <c r="K297" i="1"/>
  <c r="K167" i="1"/>
  <c r="K165" i="1" s="1"/>
  <c r="K163" i="1"/>
  <c r="K160" i="1"/>
  <c r="K148" i="1"/>
  <c r="K138" i="1"/>
  <c r="K134" i="1" s="1"/>
  <c r="K130" i="1"/>
  <c r="K141" i="1"/>
  <c r="K335" i="1"/>
  <c r="K332" i="1"/>
  <c r="K329" i="1"/>
  <c r="K296" i="1"/>
  <c r="K287" i="1"/>
  <c r="K274" i="1"/>
  <c r="K273" i="1" s="1"/>
  <c r="K101" i="1"/>
  <c r="K98" i="1" s="1"/>
  <c r="K97" i="1"/>
  <c r="L279" i="1"/>
  <c r="L277" i="1"/>
  <c r="L110" i="1"/>
  <c r="L260" i="1"/>
  <c r="L22" i="1"/>
  <c r="L278" i="1"/>
  <c r="K277" i="1"/>
  <c r="K260" i="1"/>
  <c r="K106" i="1"/>
  <c r="M106" i="1" s="1"/>
  <c r="J261" i="1"/>
  <c r="K23" i="1"/>
  <c r="M23" i="1" s="1"/>
  <c r="J23" i="1"/>
  <c r="K128" i="1"/>
  <c r="J128" i="1"/>
  <c r="J301" i="1"/>
  <c r="K301" i="1"/>
  <c r="M301" i="1" s="1"/>
  <c r="M261" i="1"/>
  <c r="J304" i="1"/>
  <c r="L304" i="1"/>
  <c r="M304" i="1" s="1"/>
  <c r="J305" i="1"/>
  <c r="K305" i="1"/>
  <c r="L305" i="1"/>
  <c r="J193" i="1"/>
  <c r="J11" i="1"/>
  <c r="K11" i="1"/>
  <c r="L11" i="1"/>
  <c r="L20" i="1"/>
  <c r="L24" i="1"/>
  <c r="M303" i="1"/>
  <c r="J302" i="1"/>
  <c r="J303" i="1"/>
  <c r="M302" i="1"/>
  <c r="J192" i="1"/>
  <c r="J105" i="1"/>
  <c r="J129" i="1"/>
  <c r="K129" i="1"/>
  <c r="L129" i="1"/>
  <c r="K105" i="1"/>
  <c r="L105" i="1"/>
  <c r="L108" i="1"/>
  <c r="L379" i="1" l="1"/>
  <c r="L375" i="1"/>
  <c r="J375" i="1"/>
  <c r="L380" i="1"/>
  <c r="M380" i="1" s="1"/>
  <c r="J380" i="1"/>
  <c r="J378" i="1"/>
  <c r="L378" i="1"/>
  <c r="K378" i="1"/>
  <c r="L46" i="1"/>
  <c r="L347" i="1"/>
  <c r="J347" i="1"/>
  <c r="L48" i="1"/>
  <c r="J183" i="1"/>
  <c r="K183" i="1"/>
  <c r="J349" i="1"/>
  <c r="L349" i="1"/>
  <c r="L180" i="1"/>
  <c r="M180" i="1" s="1"/>
  <c r="J180" i="1"/>
  <c r="L181" i="1"/>
  <c r="J181" i="1"/>
  <c r="K181" i="1"/>
  <c r="K179" i="1"/>
  <c r="K177" i="1" s="1"/>
  <c r="L179" i="1"/>
  <c r="J179" i="1"/>
  <c r="L290" i="1"/>
  <c r="L326" i="1"/>
  <c r="L286" i="1"/>
  <c r="L292" i="1"/>
  <c r="L330" i="1"/>
  <c r="L293" i="1"/>
  <c r="L291" i="1"/>
  <c r="L294" i="1"/>
  <c r="L325" i="1"/>
  <c r="L284" i="1"/>
  <c r="L327" i="1"/>
  <c r="L285" i="1"/>
  <c r="L282" i="1"/>
  <c r="L328" i="1"/>
  <c r="L109" i="1"/>
  <c r="L283" i="1"/>
  <c r="L333" i="1"/>
  <c r="K158" i="1"/>
  <c r="K299" i="1"/>
  <c r="K139" i="1"/>
  <c r="J280" i="1"/>
  <c r="J300" i="1"/>
  <c r="L280" i="1"/>
  <c r="M280" i="1" s="1"/>
  <c r="J258" i="1"/>
  <c r="J259" i="1"/>
  <c r="M277" i="1"/>
  <c r="M278" i="1"/>
  <c r="J260" i="1"/>
  <c r="M260" i="1"/>
  <c r="J332" i="1"/>
  <c r="L332" i="1"/>
  <c r="M332" i="1" s="1"/>
  <c r="J153" i="1"/>
  <c r="L153" i="1"/>
  <c r="M153" i="1" s="1"/>
  <c r="J297" i="1"/>
  <c r="L297" i="1"/>
  <c r="M297" i="1" s="1"/>
  <c r="J335" i="1"/>
  <c r="L335" i="1"/>
  <c r="M335" i="1" s="1"/>
  <c r="J316" i="1"/>
  <c r="L316" i="1"/>
  <c r="M316" i="1" s="1"/>
  <c r="J138" i="1"/>
  <c r="L138" i="1"/>
  <c r="L130" i="1"/>
  <c r="M130" i="1" s="1"/>
  <c r="J130" i="1"/>
  <c r="J148" i="1"/>
  <c r="L148" i="1"/>
  <c r="M148" i="1" s="1"/>
  <c r="J331" i="1"/>
  <c r="L331" i="1"/>
  <c r="M331" i="1" s="1"/>
  <c r="J279" i="1"/>
  <c r="L71" i="1"/>
  <c r="J97" i="1"/>
  <c r="L97" i="1"/>
  <c r="M97" i="1" s="1"/>
  <c r="L336" i="1"/>
  <c r="M336" i="1" s="1"/>
  <c r="J336" i="1"/>
  <c r="L337" i="1"/>
  <c r="M337" i="1" s="1"/>
  <c r="J337" i="1"/>
  <c r="L74" i="1"/>
  <c r="J101" i="1"/>
  <c r="L101" i="1"/>
  <c r="J160" i="1"/>
  <c r="L160" i="1"/>
  <c r="L140" i="1"/>
  <c r="J140" i="1"/>
  <c r="L36" i="1"/>
  <c r="L274" i="1"/>
  <c r="J274" i="1"/>
  <c r="J163" i="1"/>
  <c r="L163" i="1"/>
  <c r="M163" i="1" s="1"/>
  <c r="J110" i="1"/>
  <c r="J287" i="1"/>
  <c r="L287" i="1"/>
  <c r="M287" i="1" s="1"/>
  <c r="J167" i="1"/>
  <c r="L167" i="1"/>
  <c r="J141" i="1"/>
  <c r="L141" i="1"/>
  <c r="M141" i="1" s="1"/>
  <c r="L157" i="1"/>
  <c r="J157" i="1"/>
  <c r="L96" i="1"/>
  <c r="J164" i="1"/>
  <c r="L164" i="1"/>
  <c r="M164" i="1" s="1"/>
  <c r="J277" i="1"/>
  <c r="J296" i="1"/>
  <c r="L296" i="1"/>
  <c r="M296" i="1" s="1"/>
  <c r="J172" i="1"/>
  <c r="L172" i="1"/>
  <c r="K279" i="1"/>
  <c r="M279" i="1" s="1"/>
  <c r="M110" i="1"/>
  <c r="L329" i="1"/>
  <c r="M329" i="1" s="1"/>
  <c r="J329" i="1"/>
  <c r="J269" i="1"/>
  <c r="L269" i="1"/>
  <c r="J278" i="1"/>
  <c r="L104" i="1"/>
  <c r="K127" i="1"/>
  <c r="K104" i="1"/>
  <c r="M300" i="1"/>
  <c r="M128" i="1"/>
  <c r="K21" i="1"/>
  <c r="M21" i="1" s="1"/>
  <c r="J21" i="1"/>
  <c r="K96" i="1"/>
  <c r="K94" i="1" s="1"/>
  <c r="M305" i="1"/>
  <c r="M11" i="1"/>
  <c r="K24" i="1"/>
  <c r="M24" i="1" s="1"/>
  <c r="K46" i="1"/>
  <c r="M129" i="1"/>
  <c r="M105" i="1"/>
  <c r="K20" i="1"/>
  <c r="M20" i="1" s="1"/>
  <c r="K10" i="1"/>
  <c r="K9" i="1" s="1"/>
  <c r="L374" i="1" l="1"/>
  <c r="M375" i="1"/>
  <c r="M374" i="1" s="1"/>
  <c r="M183" i="1"/>
  <c r="M378" i="1"/>
  <c r="L377" i="1"/>
  <c r="L177" i="1"/>
  <c r="M181" i="1"/>
  <c r="L348" i="1"/>
  <c r="M349" i="1"/>
  <c r="M348" i="1" s="1"/>
  <c r="L346" i="1"/>
  <c r="M347" i="1"/>
  <c r="M346" i="1" s="1"/>
  <c r="J46" i="1"/>
  <c r="M46" i="1"/>
  <c r="L45" i="1"/>
  <c r="J249" i="1"/>
  <c r="L249" i="1"/>
  <c r="L184" i="1"/>
  <c r="L182" i="1" s="1"/>
  <c r="M179" i="1"/>
  <c r="M177" i="1" s="1"/>
  <c r="K283" i="1"/>
  <c r="M283" i="1" s="1"/>
  <c r="K288" i="1"/>
  <c r="K109" i="1"/>
  <c r="M109" i="1" s="1"/>
  <c r="K330" i="1"/>
  <c r="M330" i="1" s="1"/>
  <c r="L288" i="1"/>
  <c r="L107" i="1"/>
  <c r="K333" i="1"/>
  <c r="M333" i="1" s="1"/>
  <c r="K328" i="1"/>
  <c r="M328" i="1" s="1"/>
  <c r="M167" i="1"/>
  <c r="M165" i="1" s="1"/>
  <c r="L165" i="1"/>
  <c r="M160" i="1"/>
  <c r="M158" i="1" s="1"/>
  <c r="L158" i="1"/>
  <c r="L324" i="1"/>
  <c r="L299" i="1"/>
  <c r="M299" i="1"/>
  <c r="J96" i="1"/>
  <c r="J24" i="1"/>
  <c r="L264" i="1"/>
  <c r="M269" i="1"/>
  <c r="M264" i="1" s="1"/>
  <c r="M274" i="1"/>
  <c r="M273" i="1" s="1"/>
  <c r="L273" i="1"/>
  <c r="L94" i="1"/>
  <c r="M96" i="1"/>
  <c r="M94" i="1" s="1"/>
  <c r="M157" i="1"/>
  <c r="M154" i="1" s="1"/>
  <c r="L154" i="1"/>
  <c r="L25" i="1"/>
  <c r="L98" i="1"/>
  <c r="M101" i="1"/>
  <c r="M98" i="1" s="1"/>
  <c r="L69" i="1"/>
  <c r="L127" i="1"/>
  <c r="L134" i="1"/>
  <c r="M138" i="1"/>
  <c r="M134" i="1" s="1"/>
  <c r="L10" i="1"/>
  <c r="J10" i="1"/>
  <c r="L171" i="1"/>
  <c r="M172" i="1"/>
  <c r="M171" i="1" s="1"/>
  <c r="L139" i="1"/>
  <c r="M140" i="1"/>
  <c r="M139" i="1" s="1"/>
  <c r="M127" i="1"/>
  <c r="M104" i="1"/>
  <c r="L281" i="1"/>
  <c r="K281" i="1"/>
  <c r="J20" i="1"/>
  <c r="L19" i="1"/>
  <c r="K379" i="1" l="1"/>
  <c r="J379" i="1"/>
  <c r="K22" i="1"/>
  <c r="M22" i="1" s="1"/>
  <c r="L246" i="1"/>
  <c r="K249" i="1"/>
  <c r="K246" i="1" s="1"/>
  <c r="K184" i="1"/>
  <c r="K182" i="1" s="1"/>
  <c r="J184" i="1"/>
  <c r="K291" i="1"/>
  <c r="M291" i="1" s="1"/>
  <c r="L276" i="1"/>
  <c r="J328" i="1"/>
  <c r="J283" i="1"/>
  <c r="K293" i="1"/>
  <c r="M293" i="1" s="1"/>
  <c r="J293" i="1"/>
  <c r="K284" i="1"/>
  <c r="M284" i="1" s="1"/>
  <c r="J284" i="1"/>
  <c r="K325" i="1"/>
  <c r="J325" i="1"/>
  <c r="K285" i="1"/>
  <c r="M285" i="1" s="1"/>
  <c r="J285" i="1"/>
  <c r="J288" i="1"/>
  <c r="M288" i="1"/>
  <c r="J109" i="1"/>
  <c r="J330" i="1"/>
  <c r="K294" i="1"/>
  <c r="M294" i="1" s="1"/>
  <c r="J294" i="1"/>
  <c r="K327" i="1"/>
  <c r="M327" i="1" s="1"/>
  <c r="J327" i="1"/>
  <c r="K326" i="1"/>
  <c r="M326" i="1" s="1"/>
  <c r="J326" i="1"/>
  <c r="K286" i="1"/>
  <c r="M286" i="1" s="1"/>
  <c r="J286" i="1"/>
  <c r="J333" i="1"/>
  <c r="K282" i="1"/>
  <c r="M282" i="1" s="1"/>
  <c r="J282" i="1"/>
  <c r="K290" i="1"/>
  <c r="M290" i="1" s="1"/>
  <c r="J290" i="1"/>
  <c r="K74" i="1"/>
  <c r="M74" i="1" s="1"/>
  <c r="K71" i="1"/>
  <c r="J71" i="1"/>
  <c r="M10" i="1"/>
  <c r="M9" i="1" s="1"/>
  <c r="L9" i="1"/>
  <c r="M281" i="1"/>
  <c r="J281" i="1"/>
  <c r="K108" i="1"/>
  <c r="J108" i="1"/>
  <c r="J18" i="1"/>
  <c r="L18" i="1"/>
  <c r="L17" i="1" s="1"/>
  <c r="K18" i="1"/>
  <c r="K19" i="1"/>
  <c r="J19" i="1"/>
  <c r="K377" i="1" l="1"/>
  <c r="M379" i="1"/>
  <c r="M377" i="1" s="1"/>
  <c r="J22" i="1"/>
  <c r="K48" i="1"/>
  <c r="J48" i="1"/>
  <c r="M249" i="1"/>
  <c r="M246" i="1" s="1"/>
  <c r="M184" i="1"/>
  <c r="M182" i="1" s="1"/>
  <c r="J291" i="1"/>
  <c r="K292" i="1"/>
  <c r="M292" i="1" s="1"/>
  <c r="M276" i="1" s="1"/>
  <c r="J292" i="1"/>
  <c r="M325" i="1"/>
  <c r="M324" i="1" s="1"/>
  <c r="K324" i="1"/>
  <c r="J74" i="1"/>
  <c r="K69" i="1"/>
  <c r="M71" i="1"/>
  <c r="M69" i="1" s="1"/>
  <c r="K36" i="1"/>
  <c r="J36" i="1"/>
  <c r="K107" i="1"/>
  <c r="K17" i="1"/>
  <c r="M108" i="1"/>
  <c r="M18" i="1"/>
  <c r="M19" i="1"/>
  <c r="M48" i="1" l="1"/>
  <c r="M45" i="1" s="1"/>
  <c r="K45" i="1"/>
  <c r="K276" i="1"/>
  <c r="K25" i="1"/>
  <c r="M36" i="1"/>
  <c r="M25" i="1" s="1"/>
  <c r="M107" i="1"/>
  <c r="M17" i="1"/>
  <c r="O213" i="1" l="1"/>
  <c r="S213" i="1" s="1"/>
  <c r="N213" i="1"/>
  <c r="N49" i="1"/>
  <c r="O49" i="1"/>
  <c r="S49" i="1" s="1"/>
  <c r="O48" i="1"/>
  <c r="S48" i="1" s="1"/>
  <c r="N48" i="1"/>
  <c r="N375" i="1"/>
  <c r="O375" i="1"/>
  <c r="S375" i="1" s="1"/>
  <c r="S374" i="1" s="1"/>
  <c r="N187" i="1"/>
  <c r="N188" i="1"/>
  <c r="O187" i="1"/>
  <c r="S187" i="1" s="1"/>
  <c r="O188" i="1"/>
  <c r="S188" i="1" s="1"/>
  <c r="O186" i="1"/>
  <c r="S186" i="1" s="1"/>
  <c r="O185" i="1"/>
  <c r="S185" i="1" s="1"/>
  <c r="N185" i="1"/>
  <c r="N186" i="1"/>
  <c r="O378" i="1"/>
  <c r="S378" i="1" s="1"/>
  <c r="N378" i="1"/>
  <c r="N373" i="1"/>
  <c r="O373" i="1"/>
  <c r="S373" i="1" s="1"/>
  <c r="N363" i="1"/>
  <c r="O368" i="1"/>
  <c r="S368" i="1" s="1"/>
  <c r="N359" i="1"/>
  <c r="N368" i="1"/>
  <c r="O363" i="1"/>
  <c r="S363" i="1" s="1"/>
  <c r="O371" i="1"/>
  <c r="S371" i="1" s="1"/>
  <c r="N371" i="1"/>
  <c r="O359" i="1"/>
  <c r="S359" i="1" s="1"/>
  <c r="O358" i="1"/>
  <c r="S358" i="1" s="1"/>
  <c r="N356" i="1"/>
  <c r="N362" i="1"/>
  <c r="N372" i="1"/>
  <c r="O367" i="1"/>
  <c r="S367" i="1" s="1"/>
  <c r="O356" i="1"/>
  <c r="S356" i="1" s="1"/>
  <c r="O362" i="1"/>
  <c r="S362" i="1" s="1"/>
  <c r="N369" i="1"/>
  <c r="O366" i="1"/>
  <c r="S366" i="1" s="1"/>
  <c r="N366" i="1"/>
  <c r="N360" i="1"/>
  <c r="O360" i="1"/>
  <c r="S360" i="1" s="1"/>
  <c r="O369" i="1"/>
  <c r="S369" i="1" s="1"/>
  <c r="N357" i="1"/>
  <c r="O372" i="1"/>
  <c r="S372" i="1" s="1"/>
  <c r="N358" i="1"/>
  <c r="O364" i="1"/>
  <c r="S364" i="1" s="1"/>
  <c r="O357" i="1"/>
  <c r="S357" i="1" s="1"/>
  <c r="N364" i="1"/>
  <c r="N367" i="1"/>
  <c r="O381" i="1"/>
  <c r="S381" i="1" s="1"/>
  <c r="N380" i="1"/>
  <c r="N379" i="1"/>
  <c r="N381" i="1"/>
  <c r="N383" i="1"/>
  <c r="O380" i="1"/>
  <c r="S380" i="1" s="1"/>
  <c r="O382" i="1"/>
  <c r="S382" i="1" s="1"/>
  <c r="O379" i="1"/>
  <c r="S379" i="1" s="1"/>
  <c r="O383" i="1"/>
  <c r="S383" i="1" s="1"/>
  <c r="N382" i="1"/>
  <c r="N239" i="1"/>
  <c r="O239" i="1"/>
  <c r="S239" i="1" s="1"/>
  <c r="O229" i="1"/>
  <c r="S229" i="1" s="1"/>
  <c r="N236" i="1"/>
  <c r="N223" i="1"/>
  <c r="N227" i="1"/>
  <c r="N212" i="1"/>
  <c r="O225" i="1"/>
  <c r="S225" i="1" s="1"/>
  <c r="N211" i="1"/>
  <c r="N220" i="1"/>
  <c r="O236" i="1"/>
  <c r="S236" i="1" s="1"/>
  <c r="O212" i="1"/>
  <c r="S212" i="1" s="1"/>
  <c r="N229" i="1"/>
  <c r="O233" i="1"/>
  <c r="S233" i="1" s="1"/>
  <c r="O227" i="1"/>
  <c r="S227" i="1" s="1"/>
  <c r="O223" i="1"/>
  <c r="S223" i="1" s="1"/>
  <c r="N254" i="1"/>
  <c r="N225" i="1"/>
  <c r="O220" i="1"/>
  <c r="S220" i="1" s="1"/>
  <c r="N233" i="1"/>
  <c r="O254" i="1"/>
  <c r="S254" i="1" s="1"/>
  <c r="O211" i="1"/>
  <c r="S211" i="1" s="1"/>
  <c r="O210" i="1"/>
  <c r="S210" i="1" s="1"/>
  <c r="N206" i="1"/>
  <c r="O205" i="1"/>
  <c r="S205" i="1" s="1"/>
  <c r="N218" i="1"/>
  <c r="O218" i="1"/>
  <c r="S218" i="1" s="1"/>
  <c r="O206" i="1"/>
  <c r="S206" i="1" s="1"/>
  <c r="O215" i="1"/>
  <c r="S215" i="1" s="1"/>
  <c r="O204" i="1"/>
  <c r="S204" i="1" s="1"/>
  <c r="N204" i="1"/>
  <c r="N210" i="1"/>
  <c r="N205" i="1"/>
  <c r="N215" i="1"/>
  <c r="O240" i="1"/>
  <c r="S240" i="1" s="1"/>
  <c r="N240" i="1"/>
  <c r="N251" i="1"/>
  <c r="O251" i="1"/>
  <c r="S251" i="1" s="1"/>
  <c r="N253" i="1"/>
  <c r="O253" i="1"/>
  <c r="S253" i="1" s="1"/>
  <c r="O252" i="1"/>
  <c r="S252" i="1" s="1"/>
  <c r="N252" i="1"/>
  <c r="N237" i="1"/>
  <c r="O237" i="1"/>
  <c r="S237" i="1" s="1"/>
  <c r="O226" i="1"/>
  <c r="S226" i="1" s="1"/>
  <c r="N226" i="1"/>
  <c r="O234" i="1"/>
  <c r="S234" i="1" s="1"/>
  <c r="N234" i="1"/>
  <c r="N230" i="1"/>
  <c r="O230" i="1"/>
  <c r="S230" i="1" s="1"/>
  <c r="N231" i="1"/>
  <c r="O231" i="1"/>
  <c r="S231" i="1" s="1"/>
  <c r="O222" i="1"/>
  <c r="S222" i="1" s="1"/>
  <c r="N222" i="1"/>
  <c r="N221" i="1"/>
  <c r="O221" i="1"/>
  <c r="S221" i="1" s="1"/>
  <c r="O216" i="1"/>
  <c r="S216" i="1" s="1"/>
  <c r="O217" i="1"/>
  <c r="S217" i="1" s="1"/>
  <c r="N217" i="1"/>
  <c r="N216" i="1"/>
  <c r="O203" i="1"/>
  <c r="S203" i="1" s="1"/>
  <c r="N203" i="1"/>
  <c r="O208" i="1"/>
  <c r="S208" i="1" s="1"/>
  <c r="N208" i="1"/>
  <c r="N202" i="1"/>
  <c r="O202" i="1"/>
  <c r="S202" i="1" s="1"/>
  <c r="O209" i="1"/>
  <c r="S209" i="1" s="1"/>
  <c r="N209" i="1"/>
  <c r="O51" i="1"/>
  <c r="S51" i="1" s="1"/>
  <c r="N51" i="1"/>
  <c r="N52" i="1"/>
  <c r="O52" i="1"/>
  <c r="S52" i="1" s="1"/>
  <c r="N181" i="1"/>
  <c r="O181" i="1"/>
  <c r="S181" i="1" s="1"/>
  <c r="O352" i="1"/>
  <c r="S352" i="1" s="1"/>
  <c r="S351" i="1" s="1"/>
  <c r="N352" i="1"/>
  <c r="O350" i="1"/>
  <c r="S350" i="1" s="1"/>
  <c r="N350" i="1"/>
  <c r="N349" i="1"/>
  <c r="O349" i="1"/>
  <c r="S349" i="1" s="1"/>
  <c r="O344" i="1"/>
  <c r="S344" i="1" s="1"/>
  <c r="N344" i="1"/>
  <c r="O347" i="1"/>
  <c r="S347" i="1" s="1"/>
  <c r="S346" i="1" s="1"/>
  <c r="N345" i="1"/>
  <c r="N347" i="1"/>
  <c r="O345" i="1"/>
  <c r="S345" i="1" s="1"/>
  <c r="O46" i="1"/>
  <c r="S46" i="1" s="1"/>
  <c r="N46" i="1"/>
  <c r="N47" i="1"/>
  <c r="O47" i="1"/>
  <c r="S47" i="1" s="1"/>
  <c r="O44" i="1"/>
  <c r="S44" i="1" s="1"/>
  <c r="O43" i="1"/>
  <c r="S43" i="1" s="1"/>
  <c r="N44" i="1"/>
  <c r="N43" i="1"/>
  <c r="O180" i="1"/>
  <c r="S180" i="1" s="1"/>
  <c r="O58" i="1"/>
  <c r="S58" i="1" s="1"/>
  <c r="N58" i="1"/>
  <c r="N180" i="1"/>
  <c r="O179" i="1"/>
  <c r="S179" i="1" s="1"/>
  <c r="N179" i="1"/>
  <c r="O249" i="1"/>
  <c r="S249" i="1" s="1"/>
  <c r="N249" i="1"/>
  <c r="N41" i="1"/>
  <c r="O41" i="1"/>
  <c r="S41" i="1" s="1"/>
  <c r="N42" i="1"/>
  <c r="O42" i="1"/>
  <c r="S42" i="1" s="1"/>
  <c r="O248" i="1"/>
  <c r="S248" i="1" s="1"/>
  <c r="N247" i="1"/>
  <c r="N248" i="1"/>
  <c r="O247" i="1"/>
  <c r="S247" i="1" s="1"/>
  <c r="N245" i="1"/>
  <c r="O245" i="1"/>
  <c r="S245" i="1" s="1"/>
  <c r="N244" i="1"/>
  <c r="O244" i="1"/>
  <c r="S244" i="1" s="1"/>
  <c r="O39" i="1"/>
  <c r="S39" i="1" s="1"/>
  <c r="N39" i="1"/>
  <c r="N38" i="1"/>
  <c r="O38" i="1"/>
  <c r="S38" i="1" s="1"/>
  <c r="O174" i="1"/>
  <c r="S174" i="1" s="1"/>
  <c r="S173" i="1" s="1"/>
  <c r="N174" i="1"/>
  <c r="N124" i="1"/>
  <c r="O124" i="1"/>
  <c r="S124" i="1" s="1"/>
  <c r="S123" i="1" s="1"/>
  <c r="O183" i="1"/>
  <c r="S183" i="1" s="1"/>
  <c r="N183" i="1"/>
  <c r="O184" i="1"/>
  <c r="S184" i="1" s="1"/>
  <c r="N184" i="1"/>
  <c r="O178" i="1"/>
  <c r="S178" i="1" s="1"/>
  <c r="N178" i="1"/>
  <c r="N329" i="1"/>
  <c r="N334" i="1"/>
  <c r="N330" i="1"/>
  <c r="N332" i="1"/>
  <c r="N340" i="1"/>
  <c r="N335" i="1"/>
  <c r="O328" i="1"/>
  <c r="S328" i="1" s="1"/>
  <c r="N338" i="1"/>
  <c r="O331" i="1"/>
  <c r="S331" i="1" s="1"/>
  <c r="N331" i="1"/>
  <c r="O329" i="1"/>
  <c r="S329" i="1" s="1"/>
  <c r="O334" i="1"/>
  <c r="S334" i="1" s="1"/>
  <c r="O332" i="1"/>
  <c r="S332" i="1" s="1"/>
  <c r="O340" i="1"/>
  <c r="S340" i="1" s="1"/>
  <c r="O335" i="1"/>
  <c r="S335" i="1" s="1"/>
  <c r="N337" i="1"/>
  <c r="N339" i="1"/>
  <c r="O338" i="1"/>
  <c r="S338" i="1" s="1"/>
  <c r="O337" i="1"/>
  <c r="S337" i="1" s="1"/>
  <c r="N333" i="1"/>
  <c r="O336" i="1"/>
  <c r="S336" i="1" s="1"/>
  <c r="N336" i="1"/>
  <c r="O330" i="1"/>
  <c r="S330" i="1" s="1"/>
  <c r="O339" i="1"/>
  <c r="S339" i="1" s="1"/>
  <c r="O333" i="1"/>
  <c r="S333" i="1" s="1"/>
  <c r="N328" i="1"/>
  <c r="O309" i="1"/>
  <c r="S309" i="1" s="1"/>
  <c r="O319" i="1"/>
  <c r="S319" i="1" s="1"/>
  <c r="N312" i="1"/>
  <c r="O312" i="1"/>
  <c r="S312" i="1" s="1"/>
  <c r="O322" i="1"/>
  <c r="S322" i="1" s="1"/>
  <c r="O315" i="1"/>
  <c r="S315" i="1" s="1"/>
  <c r="N314" i="1"/>
  <c r="O321" i="1"/>
  <c r="S321" i="1" s="1"/>
  <c r="N320" i="1"/>
  <c r="O310" i="1"/>
  <c r="S310" i="1" s="1"/>
  <c r="N318" i="1"/>
  <c r="N321" i="1"/>
  <c r="N315" i="1"/>
  <c r="O311" i="1"/>
  <c r="S311" i="1" s="1"/>
  <c r="N317" i="1"/>
  <c r="N308" i="1"/>
  <c r="N310" i="1"/>
  <c r="O314" i="1"/>
  <c r="S314" i="1" s="1"/>
  <c r="N316" i="1"/>
  <c r="O317" i="1"/>
  <c r="S317" i="1" s="1"/>
  <c r="N322" i="1"/>
  <c r="O320" i="1"/>
  <c r="S320" i="1" s="1"/>
  <c r="N313" i="1"/>
  <c r="N309" i="1"/>
  <c r="N311" i="1"/>
  <c r="O318" i="1"/>
  <c r="S318" i="1" s="1"/>
  <c r="O308" i="1"/>
  <c r="S308" i="1" s="1"/>
  <c r="O313" i="1"/>
  <c r="S313" i="1" s="1"/>
  <c r="O316" i="1"/>
  <c r="S316" i="1" s="1"/>
  <c r="N319" i="1"/>
  <c r="O306" i="1"/>
  <c r="S306" i="1" s="1"/>
  <c r="N306" i="1"/>
  <c r="O307" i="1"/>
  <c r="S307" i="1" s="1"/>
  <c r="N307" i="1"/>
  <c r="N296" i="1"/>
  <c r="N295" i="1"/>
  <c r="O296" i="1"/>
  <c r="S296" i="1" s="1"/>
  <c r="N297" i="1"/>
  <c r="O295" i="1"/>
  <c r="S295" i="1" s="1"/>
  <c r="O297" i="1"/>
  <c r="S297" i="1" s="1"/>
  <c r="N287" i="1"/>
  <c r="O289" i="1"/>
  <c r="S289" i="1" s="1"/>
  <c r="N293" i="1"/>
  <c r="O290" i="1"/>
  <c r="S290" i="1" s="1"/>
  <c r="N286" i="1"/>
  <c r="O287" i="1"/>
  <c r="S287" i="1" s="1"/>
  <c r="O285" i="1"/>
  <c r="S285" i="1" s="1"/>
  <c r="O293" i="1"/>
  <c r="S293" i="1" s="1"/>
  <c r="N292" i="1"/>
  <c r="N288" i="1"/>
  <c r="N289" i="1"/>
  <c r="N291" i="1"/>
  <c r="N294" i="1"/>
  <c r="O288" i="1"/>
  <c r="S288" i="1" s="1"/>
  <c r="O286" i="1"/>
  <c r="S286" i="1" s="1"/>
  <c r="O291" i="1"/>
  <c r="S291" i="1" s="1"/>
  <c r="O294" i="1"/>
  <c r="S294" i="1" s="1"/>
  <c r="O292" i="1"/>
  <c r="S292" i="1" s="1"/>
  <c r="N290" i="1"/>
  <c r="N285" i="1"/>
  <c r="N274" i="1"/>
  <c r="O274" i="1"/>
  <c r="S274" i="1" s="1"/>
  <c r="S273" i="1" s="1"/>
  <c r="N265" i="1"/>
  <c r="N268" i="1"/>
  <c r="N271" i="1"/>
  <c r="N270" i="1"/>
  <c r="O271" i="1"/>
  <c r="S271" i="1" s="1"/>
  <c r="N266" i="1"/>
  <c r="N269" i="1"/>
  <c r="O265" i="1"/>
  <c r="S265" i="1" s="1"/>
  <c r="N272" i="1"/>
  <c r="O268" i="1"/>
  <c r="S268" i="1" s="1"/>
  <c r="O269" i="1"/>
  <c r="S269" i="1" s="1"/>
  <c r="O266" i="1"/>
  <c r="S266" i="1" s="1"/>
  <c r="O272" i="1"/>
  <c r="S272" i="1" s="1"/>
  <c r="N267" i="1"/>
  <c r="O267" i="1"/>
  <c r="S267" i="1" s="1"/>
  <c r="O270" i="1"/>
  <c r="S270" i="1" s="1"/>
  <c r="N263" i="1"/>
  <c r="O263" i="1"/>
  <c r="S263" i="1" s="1"/>
  <c r="S262" i="1" s="1"/>
  <c r="N196" i="1"/>
  <c r="N197" i="1"/>
  <c r="O197" i="1"/>
  <c r="S197" i="1" s="1"/>
  <c r="N198" i="1"/>
  <c r="O196" i="1"/>
  <c r="S196" i="1" s="1"/>
  <c r="O198" i="1"/>
  <c r="S198" i="1" s="1"/>
  <c r="N170" i="1"/>
  <c r="O170" i="1"/>
  <c r="S170" i="1" s="1"/>
  <c r="N157" i="1"/>
  <c r="N144" i="1"/>
  <c r="O142" i="1"/>
  <c r="S142" i="1" s="1"/>
  <c r="N142" i="1"/>
  <c r="N164" i="1"/>
  <c r="N155" i="1"/>
  <c r="N141" i="1"/>
  <c r="N151" i="1"/>
  <c r="N156" i="1"/>
  <c r="N168" i="1"/>
  <c r="N162" i="1"/>
  <c r="O147" i="1"/>
  <c r="S147" i="1" s="1"/>
  <c r="O141" i="1"/>
  <c r="S141" i="1" s="1"/>
  <c r="O151" i="1"/>
  <c r="S151" i="1" s="1"/>
  <c r="N172" i="1"/>
  <c r="O157" i="1"/>
  <c r="S157" i="1" s="1"/>
  <c r="N166" i="1"/>
  <c r="O152" i="1"/>
  <c r="S152" i="1" s="1"/>
  <c r="N163" i="1"/>
  <c r="O161" i="1"/>
  <c r="S161" i="1" s="1"/>
  <c r="N169" i="1"/>
  <c r="O145" i="1"/>
  <c r="S145" i="1" s="1"/>
  <c r="N160" i="1"/>
  <c r="O164" i="1"/>
  <c r="S164" i="1" s="1"/>
  <c r="O150" i="1"/>
  <c r="S150" i="1" s="1"/>
  <c r="O149" i="1"/>
  <c r="S149" i="1" s="1"/>
  <c r="N146" i="1"/>
  <c r="N167" i="1"/>
  <c r="O168" i="1"/>
  <c r="S168" i="1" s="1"/>
  <c r="O153" i="1"/>
  <c r="S153" i="1" s="1"/>
  <c r="O148" i="1"/>
  <c r="S148" i="1" s="1"/>
  <c r="O169" i="1"/>
  <c r="S169" i="1" s="1"/>
  <c r="N152" i="1"/>
  <c r="O143" i="1"/>
  <c r="S143" i="1" s="1"/>
  <c r="O172" i="1"/>
  <c r="S172" i="1" s="1"/>
  <c r="S171" i="1" s="1"/>
  <c r="N159" i="1"/>
  <c r="O144" i="1"/>
  <c r="S144" i="1" s="1"/>
  <c r="N140" i="1"/>
  <c r="O156" i="1"/>
  <c r="S156" i="1" s="1"/>
  <c r="O146" i="1"/>
  <c r="S146" i="1" s="1"/>
  <c r="N150" i="1"/>
  <c r="O160" i="1"/>
  <c r="S160" i="1" s="1"/>
  <c r="N153" i="1"/>
  <c r="O155" i="1"/>
  <c r="S155" i="1" s="1"/>
  <c r="N161" i="1"/>
  <c r="O159" i="1"/>
  <c r="S159" i="1" s="1"/>
  <c r="N148" i="1"/>
  <c r="N145" i="1"/>
  <c r="O163" i="1"/>
  <c r="S163" i="1" s="1"/>
  <c r="O166" i="1"/>
  <c r="S166" i="1" s="1"/>
  <c r="O162" i="1"/>
  <c r="S162" i="1" s="1"/>
  <c r="N149" i="1"/>
  <c r="O140" i="1"/>
  <c r="S140" i="1" s="1"/>
  <c r="O167" i="1"/>
  <c r="S167" i="1" s="1"/>
  <c r="N147" i="1"/>
  <c r="N143" i="1"/>
  <c r="N137" i="1"/>
  <c r="O137" i="1"/>
  <c r="S137" i="1" s="1"/>
  <c r="N135" i="1"/>
  <c r="N138" i="1"/>
  <c r="O135" i="1"/>
  <c r="S135" i="1" s="1"/>
  <c r="O138" i="1"/>
  <c r="S138" i="1" s="1"/>
  <c r="N136" i="1"/>
  <c r="O136" i="1"/>
  <c r="S136" i="1" s="1"/>
  <c r="O130" i="1"/>
  <c r="S130" i="1" s="1"/>
  <c r="N132" i="1"/>
  <c r="O132" i="1"/>
  <c r="S132" i="1" s="1"/>
  <c r="N133" i="1"/>
  <c r="N130" i="1"/>
  <c r="O133" i="1"/>
  <c r="S133" i="1" s="1"/>
  <c r="O122" i="1"/>
  <c r="S122" i="1" s="1"/>
  <c r="N120" i="1"/>
  <c r="O120" i="1"/>
  <c r="S120" i="1" s="1"/>
  <c r="N121" i="1"/>
  <c r="O121" i="1"/>
  <c r="S121" i="1" s="1"/>
  <c r="N122" i="1"/>
  <c r="N114" i="1"/>
  <c r="N112" i="1"/>
  <c r="N116" i="1"/>
  <c r="N117" i="1"/>
  <c r="O113" i="1"/>
  <c r="S113" i="1" s="1"/>
  <c r="O117" i="1"/>
  <c r="S117" i="1" s="1"/>
  <c r="N113" i="1"/>
  <c r="N118" i="1"/>
  <c r="O114" i="1"/>
  <c r="S114" i="1" s="1"/>
  <c r="O118" i="1"/>
  <c r="S118" i="1" s="1"/>
  <c r="O116" i="1"/>
  <c r="S116" i="1" s="1"/>
  <c r="O112" i="1"/>
  <c r="S112" i="1" s="1"/>
  <c r="N59" i="1"/>
  <c r="N36" i="1"/>
  <c r="O56" i="1"/>
  <c r="S56" i="1" s="1"/>
  <c r="O67" i="1"/>
  <c r="S67" i="1" s="1"/>
  <c r="O68" i="1"/>
  <c r="S68" i="1" s="1"/>
  <c r="O86" i="1"/>
  <c r="S86" i="1" s="1"/>
  <c r="N101" i="1"/>
  <c r="O36" i="1"/>
  <c r="S36" i="1" s="1"/>
  <c r="O71" i="1"/>
  <c r="S71" i="1" s="1"/>
  <c r="O57" i="1"/>
  <c r="S57" i="1" s="1"/>
  <c r="O72" i="1"/>
  <c r="S72" i="1" s="1"/>
  <c r="O89" i="1"/>
  <c r="S89" i="1" s="1"/>
  <c r="O70" i="1"/>
  <c r="S70" i="1" s="1"/>
  <c r="O74" i="1"/>
  <c r="S74" i="1" s="1"/>
  <c r="O76" i="1"/>
  <c r="S76" i="1" s="1"/>
  <c r="O73" i="1"/>
  <c r="S73" i="1" s="1"/>
  <c r="O77" i="1"/>
  <c r="S77" i="1" s="1"/>
  <c r="O65" i="1"/>
  <c r="S65" i="1" s="1"/>
  <c r="N64" i="1"/>
  <c r="O79" i="1"/>
  <c r="S79" i="1" s="1"/>
  <c r="O80" i="1"/>
  <c r="S80" i="1" s="1"/>
  <c r="N99" i="1"/>
  <c r="O78" i="1"/>
  <c r="S78" i="1" s="1"/>
  <c r="O66" i="1"/>
  <c r="S66" i="1" s="1"/>
  <c r="N61" i="1"/>
  <c r="O35" i="1"/>
  <c r="S35" i="1" s="1"/>
  <c r="N67" i="1"/>
  <c r="N85" i="1"/>
  <c r="N68" i="1"/>
  <c r="N86" i="1"/>
  <c r="O59" i="1"/>
  <c r="S59" i="1" s="1"/>
  <c r="N84" i="1"/>
  <c r="O60" i="1"/>
  <c r="S60" i="1" s="1"/>
  <c r="N35" i="1"/>
  <c r="O33" i="1"/>
  <c r="S33" i="1" s="1"/>
  <c r="N80" i="1"/>
  <c r="N71" i="1"/>
  <c r="N88" i="1"/>
  <c r="N72" i="1"/>
  <c r="N89" i="1"/>
  <c r="O84" i="1"/>
  <c r="S84" i="1" s="1"/>
  <c r="O93" i="1"/>
  <c r="S93" i="1" s="1"/>
  <c r="O34" i="1"/>
  <c r="S34" i="1" s="1"/>
  <c r="N74" i="1"/>
  <c r="N76" i="1"/>
  <c r="O92" i="1"/>
  <c r="S92" i="1" s="1"/>
  <c r="N70" i="1"/>
  <c r="O97" i="1"/>
  <c r="S97" i="1" s="1"/>
  <c r="O99" i="1"/>
  <c r="S99" i="1" s="1"/>
  <c r="N91" i="1"/>
  <c r="N60" i="1"/>
  <c r="O85" i="1"/>
  <c r="S85" i="1" s="1"/>
  <c r="N65" i="1"/>
  <c r="N78" i="1"/>
  <c r="N79" i="1"/>
  <c r="O96" i="1"/>
  <c r="S96" i="1" s="1"/>
  <c r="N73" i="1"/>
  <c r="O101" i="1"/>
  <c r="S101" i="1" s="1"/>
  <c r="N96" i="1"/>
  <c r="O61" i="1"/>
  <c r="S61" i="1" s="1"/>
  <c r="N57" i="1"/>
  <c r="N92" i="1"/>
  <c r="O100" i="1"/>
  <c r="S100" i="1" s="1"/>
  <c r="N77" i="1"/>
  <c r="O95" i="1"/>
  <c r="S95" i="1" s="1"/>
  <c r="N34" i="1"/>
  <c r="N95" i="1"/>
  <c r="N56" i="1"/>
  <c r="O88" i="1"/>
  <c r="S88" i="1" s="1"/>
  <c r="N100" i="1"/>
  <c r="N93" i="1"/>
  <c r="O91" i="1"/>
  <c r="S91" i="1" s="1"/>
  <c r="N33" i="1"/>
  <c r="O64" i="1"/>
  <c r="S64" i="1" s="1"/>
  <c r="N97" i="1"/>
  <c r="O62" i="1"/>
  <c r="S62" i="1" s="1"/>
  <c r="N66" i="1"/>
  <c r="N62" i="1"/>
  <c r="N32" i="1"/>
  <c r="O27" i="1"/>
  <c r="S27" i="1" s="1"/>
  <c r="O29" i="1"/>
  <c r="S29" i="1" s="1"/>
  <c r="N27" i="1"/>
  <c r="N28" i="1"/>
  <c r="O32" i="1"/>
  <c r="S32" i="1" s="1"/>
  <c r="N30" i="1"/>
  <c r="N29" i="1"/>
  <c r="O26" i="1"/>
  <c r="S26" i="1" s="1"/>
  <c r="O31" i="1"/>
  <c r="S31" i="1" s="1"/>
  <c r="O28" i="1"/>
  <c r="S28" i="1" s="1"/>
  <c r="O30" i="1"/>
  <c r="S30" i="1" s="1"/>
  <c r="N31" i="1"/>
  <c r="N26" i="1"/>
  <c r="O12" i="1"/>
  <c r="S12" i="1" s="1"/>
  <c r="O14" i="1"/>
  <c r="S14" i="1" s="1"/>
  <c r="N13" i="1"/>
  <c r="N14" i="1"/>
  <c r="N12" i="1"/>
  <c r="O13" i="1"/>
  <c r="S13" i="1" s="1"/>
  <c r="O194" i="1"/>
  <c r="S194" i="1" s="1"/>
  <c r="N194" i="1"/>
  <c r="N326" i="1"/>
  <c r="O326" i="1"/>
  <c r="S326" i="1" s="1"/>
  <c r="N327" i="1"/>
  <c r="O327" i="1"/>
  <c r="S327" i="1" s="1"/>
  <c r="N301" i="1"/>
  <c r="O301" i="1"/>
  <c r="S301" i="1" s="1"/>
  <c r="N128" i="1"/>
  <c r="N23" i="1"/>
  <c r="O128" i="1"/>
  <c r="S128" i="1" s="1"/>
  <c r="O23" i="1"/>
  <c r="S23" i="1" s="1"/>
  <c r="O21" i="1"/>
  <c r="S21" i="1" s="1"/>
  <c r="N109" i="1"/>
  <c r="N261" i="1"/>
  <c r="O109" i="1"/>
  <c r="S109" i="1" s="1"/>
  <c r="O22" i="1"/>
  <c r="S22" i="1" s="1"/>
  <c r="O282" i="1"/>
  <c r="S282" i="1" s="1"/>
  <c r="O261" i="1"/>
  <c r="S261" i="1" s="1"/>
  <c r="N10" i="1"/>
  <c r="O279" i="1"/>
  <c r="S279" i="1" s="1"/>
  <c r="N282" i="1"/>
  <c r="N24" i="1"/>
  <c r="N278" i="1"/>
  <c r="N21" i="1"/>
  <c r="O10" i="1"/>
  <c r="S10" i="1" s="1"/>
  <c r="N22" i="1"/>
  <c r="O278" i="1"/>
  <c r="S278" i="1" s="1"/>
  <c r="N110" i="1"/>
  <c r="N260" i="1"/>
  <c r="N106" i="1"/>
  <c r="N283" i="1"/>
  <c r="O260" i="1"/>
  <c r="S260" i="1" s="1"/>
  <c r="O110" i="1"/>
  <c r="S110" i="1" s="1"/>
  <c r="O24" i="1"/>
  <c r="S24" i="1" s="1"/>
  <c r="N277" i="1"/>
  <c r="O106" i="1"/>
  <c r="S106" i="1" s="1"/>
  <c r="N279" i="1"/>
  <c r="O283" i="1"/>
  <c r="S283" i="1" s="1"/>
  <c r="O277" i="1"/>
  <c r="S277" i="1" s="1"/>
  <c r="N325" i="1"/>
  <c r="O325" i="1"/>
  <c r="S325" i="1" s="1"/>
  <c r="N304" i="1"/>
  <c r="O304" i="1"/>
  <c r="S304" i="1" s="1"/>
  <c r="N305" i="1"/>
  <c r="O305" i="1"/>
  <c r="S305" i="1" s="1"/>
  <c r="N281" i="1"/>
  <c r="O281" i="1"/>
  <c r="S281" i="1" s="1"/>
  <c r="N280" i="1"/>
  <c r="O280" i="1"/>
  <c r="S280" i="1" s="1"/>
  <c r="N193" i="1"/>
  <c r="O193" i="1"/>
  <c r="N11" i="1"/>
  <c r="O11" i="1"/>
  <c r="S11" i="1" s="1"/>
  <c r="N300" i="1"/>
  <c r="O303" i="1"/>
  <c r="S303" i="1" s="1"/>
  <c r="N303" i="1"/>
  <c r="O302" i="1"/>
  <c r="S302" i="1" s="1"/>
  <c r="N302" i="1"/>
  <c r="O300" i="1"/>
  <c r="S300" i="1" s="1"/>
  <c r="O284" i="1"/>
  <c r="S284" i="1" s="1"/>
  <c r="N284" i="1"/>
  <c r="O259" i="1"/>
  <c r="N259" i="1"/>
  <c r="O258" i="1"/>
  <c r="N258" i="1"/>
  <c r="O20" i="1"/>
  <c r="S20" i="1" s="1"/>
  <c r="O129" i="1"/>
  <c r="S129" i="1" s="1"/>
  <c r="O105" i="1"/>
  <c r="S105" i="1" s="1"/>
  <c r="N20" i="1"/>
  <c r="N105" i="1"/>
  <c r="O192" i="1"/>
  <c r="N129" i="1"/>
  <c r="N108" i="1"/>
  <c r="O108" i="1"/>
  <c r="S108" i="1" s="1"/>
  <c r="O18" i="1"/>
  <c r="S18" i="1" s="1"/>
  <c r="N192" i="1"/>
  <c r="N19" i="1"/>
  <c r="O19" i="1"/>
  <c r="S19" i="1" s="1"/>
  <c r="N18" i="1"/>
  <c r="P213" i="1" l="1"/>
  <c r="R213" i="1"/>
  <c r="T213" i="1" s="1"/>
  <c r="S207" i="1"/>
  <c r="R48" i="1"/>
  <c r="T48" i="1" s="1"/>
  <c r="P48" i="1"/>
  <c r="P49" i="1"/>
  <c r="R49" i="1"/>
  <c r="T49" i="1" s="1"/>
  <c r="R375" i="1"/>
  <c r="P375" i="1"/>
  <c r="P186" i="1"/>
  <c r="R186" i="1"/>
  <c r="T186" i="1" s="1"/>
  <c r="P185" i="1"/>
  <c r="R185" i="1"/>
  <c r="T185" i="1" s="1"/>
  <c r="S182" i="1"/>
  <c r="P188" i="1"/>
  <c r="R188" i="1"/>
  <c r="T188" i="1" s="1"/>
  <c r="P187" i="1"/>
  <c r="R187" i="1"/>
  <c r="T187" i="1" s="1"/>
  <c r="R378" i="1"/>
  <c r="T378" i="1" s="1"/>
  <c r="P378" i="1"/>
  <c r="S365" i="1"/>
  <c r="S377" i="1"/>
  <c r="S361" i="1"/>
  <c r="S355" i="1"/>
  <c r="S370" i="1"/>
  <c r="R373" i="1"/>
  <c r="T373" i="1" s="1"/>
  <c r="P373" i="1"/>
  <c r="R360" i="1"/>
  <c r="T360" i="1" s="1"/>
  <c r="P360" i="1"/>
  <c r="R372" i="1"/>
  <c r="T372" i="1" s="1"/>
  <c r="P372" i="1"/>
  <c r="R362" i="1"/>
  <c r="P362" i="1"/>
  <c r="R369" i="1"/>
  <c r="T369" i="1" s="1"/>
  <c r="P369" i="1"/>
  <c r="R367" i="1"/>
  <c r="T367" i="1" s="1"/>
  <c r="P367" i="1"/>
  <c r="P356" i="1"/>
  <c r="R356" i="1"/>
  <c r="R364" i="1"/>
  <c r="T364" i="1" s="1"/>
  <c r="P364" i="1"/>
  <c r="R371" i="1"/>
  <c r="P371" i="1"/>
  <c r="P357" i="1"/>
  <c r="R357" i="1"/>
  <c r="T357" i="1" s="1"/>
  <c r="R368" i="1"/>
  <c r="T368" i="1" s="1"/>
  <c r="P368" i="1"/>
  <c r="R359" i="1"/>
  <c r="T359" i="1" s="1"/>
  <c r="P359" i="1"/>
  <c r="R366" i="1"/>
  <c r="P366" i="1"/>
  <c r="R358" i="1"/>
  <c r="T358" i="1" s="1"/>
  <c r="P358" i="1"/>
  <c r="R363" i="1"/>
  <c r="T363" i="1" s="1"/>
  <c r="P363" i="1"/>
  <c r="S238" i="1"/>
  <c r="R383" i="1"/>
  <c r="T383" i="1" s="1"/>
  <c r="P383" i="1"/>
  <c r="R381" i="1"/>
  <c r="T381" i="1" s="1"/>
  <c r="P381" i="1"/>
  <c r="R382" i="1"/>
  <c r="T382" i="1" s="1"/>
  <c r="P382" i="1"/>
  <c r="P379" i="1"/>
  <c r="R379" i="1"/>
  <c r="R380" i="1"/>
  <c r="T380" i="1" s="1"/>
  <c r="P380" i="1"/>
  <c r="S235" i="1"/>
  <c r="P215" i="1"/>
  <c r="R215" i="1"/>
  <c r="T215" i="1" s="1"/>
  <c r="R205" i="1"/>
  <c r="T205" i="1" s="1"/>
  <c r="P205" i="1"/>
  <c r="P229" i="1"/>
  <c r="R229" i="1"/>
  <c r="T229" i="1" s="1"/>
  <c r="P210" i="1"/>
  <c r="R210" i="1"/>
  <c r="T210" i="1" s="1"/>
  <c r="P204" i="1"/>
  <c r="R204" i="1"/>
  <c r="T204" i="1" s="1"/>
  <c r="P220" i="1"/>
  <c r="R220" i="1"/>
  <c r="T220" i="1" s="1"/>
  <c r="P212" i="1"/>
  <c r="R212" i="1"/>
  <c r="T212" i="1" s="1"/>
  <c r="S224" i="1"/>
  <c r="P206" i="1"/>
  <c r="R206" i="1"/>
  <c r="T206" i="1" s="1"/>
  <c r="P236" i="1"/>
  <c r="R236" i="1"/>
  <c r="T236" i="1" s="1"/>
  <c r="R233" i="1"/>
  <c r="T233" i="1" s="1"/>
  <c r="P233" i="1"/>
  <c r="P225" i="1"/>
  <c r="R225" i="1"/>
  <c r="T225" i="1" s="1"/>
  <c r="S232" i="1"/>
  <c r="R223" i="1"/>
  <c r="T223" i="1" s="1"/>
  <c r="P223" i="1"/>
  <c r="R211" i="1"/>
  <c r="T211" i="1" s="1"/>
  <c r="P211" i="1"/>
  <c r="R227" i="1"/>
  <c r="T227" i="1" s="1"/>
  <c r="P227" i="1"/>
  <c r="P254" i="1"/>
  <c r="R254" i="1"/>
  <c r="T254" i="1" s="1"/>
  <c r="R218" i="1"/>
  <c r="T218" i="1" s="1"/>
  <c r="P218" i="1"/>
  <c r="R239" i="1"/>
  <c r="T239" i="1" s="1"/>
  <c r="P239" i="1"/>
  <c r="S219" i="1"/>
  <c r="P240" i="1"/>
  <c r="R240" i="1"/>
  <c r="S228" i="1"/>
  <c r="S201" i="1"/>
  <c r="S214" i="1"/>
  <c r="S250" i="1"/>
  <c r="R252" i="1"/>
  <c r="T252" i="1" s="1"/>
  <c r="P252" i="1"/>
  <c r="R253" i="1"/>
  <c r="T253" i="1" s="1"/>
  <c r="P253" i="1"/>
  <c r="R251" i="1"/>
  <c r="P251" i="1"/>
  <c r="P237" i="1"/>
  <c r="R237" i="1"/>
  <c r="R226" i="1"/>
  <c r="P226" i="1"/>
  <c r="R234" i="1"/>
  <c r="P234" i="1"/>
  <c r="S348" i="1"/>
  <c r="R231" i="1"/>
  <c r="T231" i="1" s="1"/>
  <c r="P231" i="1"/>
  <c r="P230" i="1"/>
  <c r="R230" i="1"/>
  <c r="R221" i="1"/>
  <c r="P221" i="1"/>
  <c r="R222" i="1"/>
  <c r="T222" i="1" s="1"/>
  <c r="P222" i="1"/>
  <c r="P216" i="1"/>
  <c r="R216" i="1"/>
  <c r="R217" i="1"/>
  <c r="T217" i="1" s="1"/>
  <c r="P217" i="1"/>
  <c r="R209" i="1"/>
  <c r="T209" i="1" s="1"/>
  <c r="P209" i="1"/>
  <c r="R202" i="1"/>
  <c r="P202" i="1"/>
  <c r="R208" i="1"/>
  <c r="R207" i="1" s="1"/>
  <c r="P208" i="1"/>
  <c r="R203" i="1"/>
  <c r="T203" i="1" s="1"/>
  <c r="P203" i="1"/>
  <c r="R52" i="1"/>
  <c r="T52" i="1" s="1"/>
  <c r="P52" i="1"/>
  <c r="P51" i="1"/>
  <c r="R51" i="1"/>
  <c r="S177" i="1"/>
  <c r="S50" i="1"/>
  <c r="P181" i="1"/>
  <c r="R181" i="1"/>
  <c r="T181" i="1" s="1"/>
  <c r="P352" i="1"/>
  <c r="R352" i="1"/>
  <c r="R349" i="1"/>
  <c r="P349" i="1"/>
  <c r="R350" i="1"/>
  <c r="T350" i="1" s="1"/>
  <c r="P350" i="1"/>
  <c r="S343" i="1"/>
  <c r="R347" i="1"/>
  <c r="R346" i="1" s="1"/>
  <c r="P347" i="1"/>
  <c r="R345" i="1"/>
  <c r="T345" i="1" s="1"/>
  <c r="P345" i="1"/>
  <c r="P344" i="1"/>
  <c r="R344" i="1"/>
  <c r="S45" i="1"/>
  <c r="R47" i="1"/>
  <c r="T47" i="1" s="1"/>
  <c r="P47" i="1"/>
  <c r="R46" i="1"/>
  <c r="P46" i="1"/>
  <c r="P249" i="1"/>
  <c r="R249" i="1"/>
  <c r="T249" i="1" s="1"/>
  <c r="R180" i="1"/>
  <c r="T180" i="1" s="1"/>
  <c r="P180" i="1"/>
  <c r="P43" i="1"/>
  <c r="R43" i="1"/>
  <c r="T43" i="1" s="1"/>
  <c r="R44" i="1"/>
  <c r="T44" i="1" s="1"/>
  <c r="P44" i="1"/>
  <c r="R179" i="1"/>
  <c r="T179" i="1" s="1"/>
  <c r="P179" i="1"/>
  <c r="R58" i="1"/>
  <c r="T58" i="1" s="1"/>
  <c r="P58" i="1"/>
  <c r="S246" i="1"/>
  <c r="S37" i="1"/>
  <c r="S40" i="1"/>
  <c r="S243" i="1"/>
  <c r="P42" i="1"/>
  <c r="R42" i="1"/>
  <c r="T42" i="1" s="1"/>
  <c r="R41" i="1"/>
  <c r="P41" i="1"/>
  <c r="R248" i="1"/>
  <c r="T248" i="1" s="1"/>
  <c r="P248" i="1"/>
  <c r="R247" i="1"/>
  <c r="P247" i="1"/>
  <c r="R244" i="1"/>
  <c r="P244" i="1"/>
  <c r="R245" i="1"/>
  <c r="T245" i="1" s="1"/>
  <c r="P245" i="1"/>
  <c r="R38" i="1"/>
  <c r="P38" i="1"/>
  <c r="R39" i="1"/>
  <c r="T39" i="1" s="1"/>
  <c r="P39" i="1"/>
  <c r="P174" i="1"/>
  <c r="R174" i="1"/>
  <c r="R124" i="1"/>
  <c r="P124" i="1"/>
  <c r="R184" i="1"/>
  <c r="T184" i="1" s="1"/>
  <c r="P184" i="1"/>
  <c r="P183" i="1"/>
  <c r="R183" i="1"/>
  <c r="S195" i="1"/>
  <c r="R178" i="1"/>
  <c r="P178" i="1"/>
  <c r="S276" i="1"/>
  <c r="S165" i="1"/>
  <c r="S158" i="1"/>
  <c r="S324" i="1"/>
  <c r="S299" i="1"/>
  <c r="S139" i="1"/>
  <c r="S9" i="1"/>
  <c r="R336" i="1"/>
  <c r="T336" i="1" s="1"/>
  <c r="P336" i="1"/>
  <c r="P331" i="1"/>
  <c r="R331" i="1"/>
  <c r="T331" i="1" s="1"/>
  <c r="R333" i="1"/>
  <c r="T333" i="1" s="1"/>
  <c r="P333" i="1"/>
  <c r="R338" i="1"/>
  <c r="T338" i="1" s="1"/>
  <c r="P338" i="1"/>
  <c r="R335" i="1"/>
  <c r="T335" i="1" s="1"/>
  <c r="P335" i="1"/>
  <c r="R339" i="1"/>
  <c r="T339" i="1" s="1"/>
  <c r="P339" i="1"/>
  <c r="R340" i="1"/>
  <c r="T340" i="1" s="1"/>
  <c r="P340" i="1"/>
  <c r="R337" i="1"/>
  <c r="T337" i="1" s="1"/>
  <c r="P337" i="1"/>
  <c r="P332" i="1"/>
  <c r="R332" i="1"/>
  <c r="T332" i="1" s="1"/>
  <c r="R330" i="1"/>
  <c r="T330" i="1" s="1"/>
  <c r="P330" i="1"/>
  <c r="R328" i="1"/>
  <c r="T328" i="1" s="1"/>
  <c r="P328" i="1"/>
  <c r="R334" i="1"/>
  <c r="T334" i="1" s="1"/>
  <c r="P334" i="1"/>
  <c r="R329" i="1"/>
  <c r="T329" i="1" s="1"/>
  <c r="P329" i="1"/>
  <c r="R321" i="1"/>
  <c r="T321" i="1" s="1"/>
  <c r="P321" i="1"/>
  <c r="R313" i="1"/>
  <c r="T313" i="1" s="1"/>
  <c r="P313" i="1"/>
  <c r="R318" i="1"/>
  <c r="T318" i="1" s="1"/>
  <c r="P318" i="1"/>
  <c r="R307" i="1"/>
  <c r="T307" i="1" s="1"/>
  <c r="P307" i="1"/>
  <c r="R322" i="1"/>
  <c r="T322" i="1" s="1"/>
  <c r="P322" i="1"/>
  <c r="R320" i="1"/>
  <c r="T320" i="1" s="1"/>
  <c r="P320" i="1"/>
  <c r="R306" i="1"/>
  <c r="T306" i="1" s="1"/>
  <c r="P306" i="1"/>
  <c r="R316" i="1"/>
  <c r="T316" i="1" s="1"/>
  <c r="P316" i="1"/>
  <c r="R314" i="1"/>
  <c r="T314" i="1" s="1"/>
  <c r="P314" i="1"/>
  <c r="R319" i="1"/>
  <c r="T319" i="1" s="1"/>
  <c r="P319" i="1"/>
  <c r="R310" i="1"/>
  <c r="T310" i="1" s="1"/>
  <c r="P310" i="1"/>
  <c r="R308" i="1"/>
  <c r="T308" i="1" s="1"/>
  <c r="P308" i="1"/>
  <c r="P317" i="1"/>
  <c r="R317" i="1"/>
  <c r="T317" i="1" s="1"/>
  <c r="R312" i="1"/>
  <c r="T312" i="1" s="1"/>
  <c r="P312" i="1"/>
  <c r="R309" i="1"/>
  <c r="T309" i="1" s="1"/>
  <c r="P309" i="1"/>
  <c r="R311" i="1"/>
  <c r="T311" i="1" s="1"/>
  <c r="P311" i="1"/>
  <c r="R315" i="1"/>
  <c r="T315" i="1" s="1"/>
  <c r="P315" i="1"/>
  <c r="R297" i="1"/>
  <c r="T297" i="1" s="1"/>
  <c r="P297" i="1"/>
  <c r="R295" i="1"/>
  <c r="T295" i="1" s="1"/>
  <c r="P295" i="1"/>
  <c r="R296" i="1"/>
  <c r="T296" i="1" s="1"/>
  <c r="P296" i="1"/>
  <c r="R291" i="1"/>
  <c r="T291" i="1" s="1"/>
  <c r="P291" i="1"/>
  <c r="R288" i="1"/>
  <c r="T288" i="1" s="1"/>
  <c r="P288" i="1"/>
  <c r="R292" i="1"/>
  <c r="T292" i="1" s="1"/>
  <c r="P292" i="1"/>
  <c r="P285" i="1"/>
  <c r="R285" i="1"/>
  <c r="T285" i="1" s="1"/>
  <c r="R290" i="1"/>
  <c r="T290" i="1" s="1"/>
  <c r="P290" i="1"/>
  <c r="R286" i="1"/>
  <c r="T286" i="1" s="1"/>
  <c r="P286" i="1"/>
  <c r="R293" i="1"/>
  <c r="T293" i="1" s="1"/>
  <c r="P293" i="1"/>
  <c r="R289" i="1"/>
  <c r="T289" i="1" s="1"/>
  <c r="P289" i="1"/>
  <c r="R294" i="1"/>
  <c r="T294" i="1" s="1"/>
  <c r="P294" i="1"/>
  <c r="R287" i="1"/>
  <c r="T287" i="1" s="1"/>
  <c r="P287" i="1"/>
  <c r="R274" i="1"/>
  <c r="P274" i="1"/>
  <c r="R272" i="1"/>
  <c r="T272" i="1" s="1"/>
  <c r="P272" i="1"/>
  <c r="S264" i="1"/>
  <c r="R269" i="1"/>
  <c r="T269" i="1" s="1"/>
  <c r="P269" i="1"/>
  <c r="R266" i="1"/>
  <c r="T266" i="1" s="1"/>
  <c r="P266" i="1"/>
  <c r="R270" i="1"/>
  <c r="T270" i="1" s="1"/>
  <c r="P270" i="1"/>
  <c r="R271" i="1"/>
  <c r="T271" i="1" s="1"/>
  <c r="P271" i="1"/>
  <c r="R267" i="1"/>
  <c r="T267" i="1" s="1"/>
  <c r="P267" i="1"/>
  <c r="R268" i="1"/>
  <c r="T268" i="1" s="1"/>
  <c r="P268" i="1"/>
  <c r="R265" i="1"/>
  <c r="P265" i="1"/>
  <c r="R263" i="1"/>
  <c r="P263" i="1"/>
  <c r="R198" i="1"/>
  <c r="T198" i="1" s="1"/>
  <c r="P198" i="1"/>
  <c r="R197" i="1"/>
  <c r="P197" i="1"/>
  <c r="R196" i="1"/>
  <c r="P196" i="1"/>
  <c r="S154" i="1"/>
  <c r="R148" i="1"/>
  <c r="T148" i="1" s="1"/>
  <c r="P148" i="1"/>
  <c r="R141" i="1"/>
  <c r="T141" i="1" s="1"/>
  <c r="P141" i="1"/>
  <c r="R147" i="1"/>
  <c r="T147" i="1" s="1"/>
  <c r="P147" i="1"/>
  <c r="R140" i="1"/>
  <c r="P140" i="1"/>
  <c r="P155" i="1"/>
  <c r="R155" i="1"/>
  <c r="R161" i="1"/>
  <c r="T161" i="1" s="1"/>
  <c r="P161" i="1"/>
  <c r="R169" i="1"/>
  <c r="T169" i="1" s="1"/>
  <c r="P169" i="1"/>
  <c r="R167" i="1"/>
  <c r="T167" i="1" s="1"/>
  <c r="P167" i="1"/>
  <c r="R164" i="1"/>
  <c r="T164" i="1" s="1"/>
  <c r="P164" i="1"/>
  <c r="R153" i="1"/>
  <c r="T153" i="1" s="1"/>
  <c r="P153" i="1"/>
  <c r="R159" i="1"/>
  <c r="P159" i="1"/>
  <c r="R146" i="1"/>
  <c r="T146" i="1" s="1"/>
  <c r="P146" i="1"/>
  <c r="R142" i="1"/>
  <c r="T142" i="1" s="1"/>
  <c r="P142" i="1"/>
  <c r="R163" i="1"/>
  <c r="T163" i="1" s="1"/>
  <c r="P163" i="1"/>
  <c r="R162" i="1"/>
  <c r="T162" i="1" s="1"/>
  <c r="P162" i="1"/>
  <c r="P144" i="1"/>
  <c r="R144" i="1"/>
  <c r="T144" i="1" s="1"/>
  <c r="R149" i="1"/>
  <c r="T149" i="1" s="1"/>
  <c r="P149" i="1"/>
  <c r="R168" i="1"/>
  <c r="T168" i="1" s="1"/>
  <c r="P168" i="1"/>
  <c r="R150" i="1"/>
  <c r="T150" i="1" s="1"/>
  <c r="P150" i="1"/>
  <c r="P152" i="1"/>
  <c r="R152" i="1"/>
  <c r="T152" i="1" s="1"/>
  <c r="R166" i="1"/>
  <c r="P166" i="1"/>
  <c r="R156" i="1"/>
  <c r="T156" i="1" s="1"/>
  <c r="P156" i="1"/>
  <c r="R160" i="1"/>
  <c r="T160" i="1" s="1"/>
  <c r="P160" i="1"/>
  <c r="P151" i="1"/>
  <c r="R151" i="1"/>
  <c r="T151" i="1" s="1"/>
  <c r="R157" i="1"/>
  <c r="T157" i="1" s="1"/>
  <c r="P157" i="1"/>
  <c r="R143" i="1"/>
  <c r="T143" i="1" s="1"/>
  <c r="P143" i="1"/>
  <c r="R172" i="1"/>
  <c r="P172" i="1"/>
  <c r="R145" i="1"/>
  <c r="T145" i="1" s="1"/>
  <c r="P145" i="1"/>
  <c r="R170" i="1"/>
  <c r="T170" i="1" s="1"/>
  <c r="P170" i="1"/>
  <c r="R136" i="1"/>
  <c r="T136" i="1" s="1"/>
  <c r="P136" i="1"/>
  <c r="S134" i="1"/>
  <c r="R138" i="1"/>
  <c r="T138" i="1" s="1"/>
  <c r="P138" i="1"/>
  <c r="R135" i="1"/>
  <c r="P135" i="1"/>
  <c r="R137" i="1"/>
  <c r="T137" i="1" s="1"/>
  <c r="P137" i="1"/>
  <c r="S127" i="1"/>
  <c r="P130" i="1"/>
  <c r="R130" i="1"/>
  <c r="T130" i="1" s="1"/>
  <c r="R133" i="1"/>
  <c r="T133" i="1" s="1"/>
  <c r="P133" i="1"/>
  <c r="S131" i="1"/>
  <c r="R132" i="1"/>
  <c r="P132" i="1"/>
  <c r="S115" i="1"/>
  <c r="S111" i="1"/>
  <c r="R122" i="1"/>
  <c r="T122" i="1" s="1"/>
  <c r="P122" i="1"/>
  <c r="R121" i="1"/>
  <c r="T121" i="1" s="1"/>
  <c r="P121" i="1"/>
  <c r="S119" i="1"/>
  <c r="R120" i="1"/>
  <c r="P120" i="1"/>
  <c r="R118" i="1"/>
  <c r="T118" i="1" s="1"/>
  <c r="P118" i="1"/>
  <c r="R113" i="1"/>
  <c r="T113" i="1" s="1"/>
  <c r="P113" i="1"/>
  <c r="R117" i="1"/>
  <c r="T117" i="1" s="1"/>
  <c r="P117" i="1"/>
  <c r="R116" i="1"/>
  <c r="P116" i="1"/>
  <c r="S104" i="1"/>
  <c r="R112" i="1"/>
  <c r="P112" i="1"/>
  <c r="R114" i="1"/>
  <c r="T114" i="1" s="1"/>
  <c r="P114" i="1"/>
  <c r="S107" i="1"/>
  <c r="S90" i="1"/>
  <c r="R65" i="1"/>
  <c r="T65" i="1" s="1"/>
  <c r="P65" i="1"/>
  <c r="P33" i="1"/>
  <c r="R33" i="1"/>
  <c r="T33" i="1" s="1"/>
  <c r="R93" i="1"/>
  <c r="T93" i="1" s="1"/>
  <c r="P93" i="1"/>
  <c r="R57" i="1"/>
  <c r="T57" i="1" s="1"/>
  <c r="P57" i="1"/>
  <c r="R84" i="1"/>
  <c r="P84" i="1"/>
  <c r="P99" i="1"/>
  <c r="R99" i="1"/>
  <c r="R92" i="1"/>
  <c r="T92" i="1" s="1"/>
  <c r="P92" i="1"/>
  <c r="P60" i="1"/>
  <c r="R60" i="1"/>
  <c r="T60" i="1" s="1"/>
  <c r="S83" i="1"/>
  <c r="P100" i="1"/>
  <c r="R100" i="1"/>
  <c r="T100" i="1" s="1"/>
  <c r="P91" i="1"/>
  <c r="R91" i="1"/>
  <c r="R89" i="1"/>
  <c r="T89" i="1" s="1"/>
  <c r="P89" i="1"/>
  <c r="R86" i="1"/>
  <c r="T86" i="1" s="1"/>
  <c r="P86" i="1"/>
  <c r="P96" i="1"/>
  <c r="R96" i="1"/>
  <c r="T96" i="1" s="1"/>
  <c r="S98" i="1"/>
  <c r="P72" i="1"/>
  <c r="R72" i="1"/>
  <c r="T72" i="1" s="1"/>
  <c r="R68" i="1"/>
  <c r="T68" i="1" s="1"/>
  <c r="P68" i="1"/>
  <c r="S87" i="1"/>
  <c r="P36" i="1"/>
  <c r="R36" i="1"/>
  <c r="T36" i="1" s="1"/>
  <c r="R62" i="1"/>
  <c r="T62" i="1" s="1"/>
  <c r="P62" i="1"/>
  <c r="P56" i="1"/>
  <c r="R56" i="1"/>
  <c r="R88" i="1"/>
  <c r="P88" i="1"/>
  <c r="R85" i="1"/>
  <c r="T85" i="1" s="1"/>
  <c r="P85" i="1"/>
  <c r="R64" i="1"/>
  <c r="P64" i="1"/>
  <c r="R66" i="1"/>
  <c r="T66" i="1" s="1"/>
  <c r="P66" i="1"/>
  <c r="R95" i="1"/>
  <c r="P95" i="1"/>
  <c r="R73" i="1"/>
  <c r="T73" i="1" s="1"/>
  <c r="P73" i="1"/>
  <c r="R70" i="1"/>
  <c r="P70" i="1"/>
  <c r="R71" i="1"/>
  <c r="T71" i="1" s="1"/>
  <c r="P71" i="1"/>
  <c r="R67" i="1"/>
  <c r="T67" i="1" s="1"/>
  <c r="P67" i="1"/>
  <c r="S55" i="1"/>
  <c r="R34" i="1"/>
  <c r="T34" i="1" s="1"/>
  <c r="P34" i="1"/>
  <c r="R80" i="1"/>
  <c r="T80" i="1" s="1"/>
  <c r="P80" i="1"/>
  <c r="S69" i="1"/>
  <c r="R97" i="1"/>
  <c r="T97" i="1" s="1"/>
  <c r="P97" i="1"/>
  <c r="R79" i="1"/>
  <c r="T79" i="1" s="1"/>
  <c r="P79" i="1"/>
  <c r="S94" i="1"/>
  <c r="R76" i="1"/>
  <c r="P76" i="1"/>
  <c r="P59" i="1"/>
  <c r="R59" i="1"/>
  <c r="T59" i="1" s="1"/>
  <c r="S63" i="1"/>
  <c r="R77" i="1"/>
  <c r="T77" i="1" s="1"/>
  <c r="P77" i="1"/>
  <c r="R78" i="1"/>
  <c r="T78" i="1" s="1"/>
  <c r="P78" i="1"/>
  <c r="R74" i="1"/>
  <c r="T74" i="1" s="1"/>
  <c r="P74" i="1"/>
  <c r="P35" i="1"/>
  <c r="R35" i="1"/>
  <c r="T35" i="1" s="1"/>
  <c r="R61" i="1"/>
  <c r="T61" i="1" s="1"/>
  <c r="P61" i="1"/>
  <c r="S75" i="1"/>
  <c r="R101" i="1"/>
  <c r="T101" i="1" s="1"/>
  <c r="P101" i="1"/>
  <c r="S25" i="1"/>
  <c r="P29" i="1"/>
  <c r="R29" i="1"/>
  <c r="T29" i="1" s="1"/>
  <c r="R30" i="1"/>
  <c r="T30" i="1" s="1"/>
  <c r="P30" i="1"/>
  <c r="R27" i="1"/>
  <c r="T27" i="1" s="1"/>
  <c r="P27" i="1"/>
  <c r="R28" i="1"/>
  <c r="T28" i="1" s="1"/>
  <c r="P28" i="1"/>
  <c r="P26" i="1"/>
  <c r="R26" i="1"/>
  <c r="R31" i="1"/>
  <c r="T31" i="1" s="1"/>
  <c r="P31" i="1"/>
  <c r="R32" i="1"/>
  <c r="T32" i="1" s="1"/>
  <c r="P32" i="1"/>
  <c r="P12" i="1"/>
  <c r="R12" i="1"/>
  <c r="T12" i="1" s="1"/>
  <c r="R14" i="1"/>
  <c r="T14" i="1" s="1"/>
  <c r="P14" i="1"/>
  <c r="P13" i="1"/>
  <c r="R13" i="1"/>
  <c r="T13" i="1" s="1"/>
  <c r="P194" i="1"/>
  <c r="R194" i="1"/>
  <c r="T194" i="1" s="1"/>
  <c r="P326" i="1"/>
  <c r="R326" i="1"/>
  <c r="T326" i="1" s="1"/>
  <c r="S17" i="1"/>
  <c r="R327" i="1"/>
  <c r="T327" i="1" s="1"/>
  <c r="P327" i="1"/>
  <c r="R301" i="1"/>
  <c r="T301" i="1" s="1"/>
  <c r="P301" i="1"/>
  <c r="R21" i="1"/>
  <c r="T21" i="1" s="1"/>
  <c r="P21" i="1"/>
  <c r="R109" i="1"/>
  <c r="P109" i="1"/>
  <c r="P283" i="1"/>
  <c r="R283" i="1"/>
  <c r="T283" i="1" s="1"/>
  <c r="R110" i="1"/>
  <c r="T110" i="1" s="1"/>
  <c r="P110" i="1"/>
  <c r="P10" i="1"/>
  <c r="R10" i="1"/>
  <c r="R278" i="1"/>
  <c r="T278" i="1" s="1"/>
  <c r="P278" i="1"/>
  <c r="R22" i="1"/>
  <c r="T22" i="1" s="1"/>
  <c r="P22" i="1"/>
  <c r="P279" i="1"/>
  <c r="R279" i="1"/>
  <c r="T279" i="1" s="1"/>
  <c r="R260" i="1"/>
  <c r="T260" i="1" s="1"/>
  <c r="P260" i="1"/>
  <c r="P106" i="1"/>
  <c r="R106" i="1"/>
  <c r="T106" i="1" s="1"/>
  <c r="R24" i="1"/>
  <c r="T24" i="1" s="1"/>
  <c r="P24" i="1"/>
  <c r="R23" i="1"/>
  <c r="T23" i="1" s="1"/>
  <c r="P23" i="1"/>
  <c r="R277" i="1"/>
  <c r="P277" i="1"/>
  <c r="P282" i="1"/>
  <c r="R282" i="1"/>
  <c r="T282" i="1" s="1"/>
  <c r="R261" i="1"/>
  <c r="T261" i="1" s="1"/>
  <c r="P261" i="1"/>
  <c r="R128" i="1"/>
  <c r="P128" i="1"/>
  <c r="R325" i="1"/>
  <c r="P325" i="1"/>
  <c r="R305" i="1"/>
  <c r="T305" i="1" s="1"/>
  <c r="P305" i="1"/>
  <c r="R304" i="1"/>
  <c r="T304" i="1" s="1"/>
  <c r="P304" i="1"/>
  <c r="R280" i="1"/>
  <c r="T280" i="1" s="1"/>
  <c r="P280" i="1"/>
  <c r="P281" i="1"/>
  <c r="R281" i="1"/>
  <c r="T281" i="1" s="1"/>
  <c r="P193" i="1"/>
  <c r="R11" i="1"/>
  <c r="P11" i="1"/>
  <c r="R300" i="1"/>
  <c r="P300" i="1"/>
  <c r="R302" i="1"/>
  <c r="T302" i="1" s="1"/>
  <c r="P302" i="1"/>
  <c r="R303" i="1"/>
  <c r="T303" i="1" s="1"/>
  <c r="P303" i="1"/>
  <c r="R284" i="1"/>
  <c r="T284" i="1" s="1"/>
  <c r="P284" i="1"/>
  <c r="P259" i="1"/>
  <c r="P258" i="1"/>
  <c r="P108" i="1"/>
  <c r="R108" i="1"/>
  <c r="T108" i="1" s="1"/>
  <c r="R129" i="1"/>
  <c r="P129" i="1"/>
  <c r="P105" i="1"/>
  <c r="R105" i="1"/>
  <c r="R19" i="1"/>
  <c r="T19" i="1" s="1"/>
  <c r="P19" i="1"/>
  <c r="P18" i="1"/>
  <c r="R18" i="1"/>
  <c r="P192" i="1"/>
  <c r="R20" i="1"/>
  <c r="T20" i="1" s="1"/>
  <c r="P20" i="1"/>
  <c r="S354" i="1" l="1"/>
  <c r="T375" i="1"/>
  <c r="T374" i="1" s="1"/>
  <c r="R374" i="1"/>
  <c r="R182" i="1"/>
  <c r="R355" i="1"/>
  <c r="R377" i="1"/>
  <c r="R370" i="1"/>
  <c r="T362" i="1"/>
  <c r="T361" i="1" s="1"/>
  <c r="R361" i="1"/>
  <c r="T356" i="1"/>
  <c r="T355" i="1" s="1"/>
  <c r="T366" i="1"/>
  <c r="T365" i="1" s="1"/>
  <c r="R365" i="1"/>
  <c r="T371" i="1"/>
  <c r="T370" i="1" s="1"/>
  <c r="T379" i="1"/>
  <c r="T377" i="1" s="1"/>
  <c r="R224" i="1"/>
  <c r="R232" i="1"/>
  <c r="R235" i="1"/>
  <c r="S200" i="1"/>
  <c r="T240" i="1"/>
  <c r="T238" i="1" s="1"/>
  <c r="R238" i="1"/>
  <c r="R201" i="1"/>
  <c r="R228" i="1"/>
  <c r="R219" i="1"/>
  <c r="R214" i="1"/>
  <c r="R250" i="1"/>
  <c r="T251" i="1"/>
  <c r="T250" i="1" s="1"/>
  <c r="T237" i="1"/>
  <c r="T235" i="1" s="1"/>
  <c r="S342" i="1"/>
  <c r="T226" i="1"/>
  <c r="T224" i="1" s="1"/>
  <c r="T234" i="1"/>
  <c r="T232" i="1" s="1"/>
  <c r="T230" i="1"/>
  <c r="T228" i="1" s="1"/>
  <c r="T221" i="1"/>
  <c r="T219" i="1" s="1"/>
  <c r="T216" i="1"/>
  <c r="T214" i="1" s="1"/>
  <c r="T208" i="1"/>
  <c r="T207" i="1" s="1"/>
  <c r="T202" i="1"/>
  <c r="T201" i="1" s="1"/>
  <c r="S16" i="1"/>
  <c r="T51" i="1"/>
  <c r="T50" i="1" s="1"/>
  <c r="R50" i="1"/>
  <c r="R177" i="1"/>
  <c r="R351" i="1"/>
  <c r="T352" i="1"/>
  <c r="T351" i="1" s="1"/>
  <c r="R348" i="1"/>
  <c r="T349" i="1"/>
  <c r="T348" i="1" s="1"/>
  <c r="R343" i="1"/>
  <c r="R45" i="1"/>
  <c r="T347" i="1"/>
  <c r="T346" i="1" s="1"/>
  <c r="T344" i="1"/>
  <c r="T343" i="1" s="1"/>
  <c r="T46" i="1"/>
  <c r="T45" i="1" s="1"/>
  <c r="S176" i="1"/>
  <c r="R246" i="1"/>
  <c r="S242" i="1"/>
  <c r="S82" i="1"/>
  <c r="S103" i="1"/>
  <c r="S126" i="1"/>
  <c r="R40" i="1"/>
  <c r="T41" i="1"/>
  <c r="T40" i="1" s="1"/>
  <c r="R243" i="1"/>
  <c r="T247" i="1"/>
  <c r="T246" i="1" s="1"/>
  <c r="T244" i="1"/>
  <c r="T243" i="1" s="1"/>
  <c r="S54" i="1"/>
  <c r="R37" i="1"/>
  <c r="T38" i="1"/>
  <c r="T37" i="1" s="1"/>
  <c r="T174" i="1"/>
  <c r="T173" i="1" s="1"/>
  <c r="R173" i="1"/>
  <c r="T124" i="1"/>
  <c r="T123" i="1" s="1"/>
  <c r="R123" i="1"/>
  <c r="T183" i="1"/>
  <c r="T182" i="1" s="1"/>
  <c r="T196" i="1"/>
  <c r="R195" i="1"/>
  <c r="T178" i="1"/>
  <c r="T177" i="1" s="1"/>
  <c r="R324" i="1"/>
  <c r="R299" i="1"/>
  <c r="R9" i="1"/>
  <c r="T277" i="1"/>
  <c r="T276" i="1" s="1"/>
  <c r="R276" i="1"/>
  <c r="T274" i="1"/>
  <c r="T273" i="1" s="1"/>
  <c r="R273" i="1"/>
  <c r="R264" i="1"/>
  <c r="T265" i="1"/>
  <c r="T264" i="1" s="1"/>
  <c r="R262" i="1"/>
  <c r="T263" i="1"/>
  <c r="T262" i="1" s="1"/>
  <c r="T197" i="1"/>
  <c r="R171" i="1"/>
  <c r="T172" i="1"/>
  <c r="T171" i="1" s="1"/>
  <c r="T155" i="1"/>
  <c r="T154" i="1" s="1"/>
  <c r="R154" i="1"/>
  <c r="R165" i="1"/>
  <c r="T166" i="1"/>
  <c r="T165" i="1" s="1"/>
  <c r="R158" i="1"/>
  <c r="T159" i="1"/>
  <c r="T158" i="1" s="1"/>
  <c r="R139" i="1"/>
  <c r="T140" i="1"/>
  <c r="T139" i="1" s="1"/>
  <c r="R134" i="1"/>
  <c r="T135" i="1"/>
  <c r="T134" i="1" s="1"/>
  <c r="R131" i="1"/>
  <c r="T132" i="1"/>
  <c r="T131" i="1" s="1"/>
  <c r="R127" i="1"/>
  <c r="T120" i="1"/>
  <c r="T119" i="1" s="1"/>
  <c r="R119" i="1"/>
  <c r="T112" i="1"/>
  <c r="T111" i="1" s="1"/>
  <c r="R111" i="1"/>
  <c r="T116" i="1"/>
  <c r="T115" i="1" s="1"/>
  <c r="R115" i="1"/>
  <c r="R104" i="1"/>
  <c r="T109" i="1"/>
  <c r="T107" i="1" s="1"/>
  <c r="R107" i="1"/>
  <c r="R75" i="1"/>
  <c r="T76" i="1"/>
  <c r="T75" i="1" s="1"/>
  <c r="R83" i="1"/>
  <c r="T84" i="1"/>
  <c r="T64" i="1"/>
  <c r="T63" i="1" s="1"/>
  <c r="R63" i="1"/>
  <c r="R69" i="1"/>
  <c r="T70" i="1"/>
  <c r="T69" i="1" s="1"/>
  <c r="T91" i="1"/>
  <c r="T90" i="1" s="1"/>
  <c r="R90" i="1"/>
  <c r="R87" i="1"/>
  <c r="T88" i="1"/>
  <c r="T87" i="1" s="1"/>
  <c r="T99" i="1"/>
  <c r="T98" i="1" s="1"/>
  <c r="R98" i="1"/>
  <c r="T56" i="1"/>
  <c r="T55" i="1" s="1"/>
  <c r="R55" i="1"/>
  <c r="T95" i="1"/>
  <c r="T94" i="1" s="1"/>
  <c r="R94" i="1"/>
  <c r="R25" i="1"/>
  <c r="T26" i="1"/>
  <c r="T25" i="1" s="1"/>
  <c r="R17" i="1"/>
  <c r="T105" i="1"/>
  <c r="T128" i="1"/>
  <c r="T10" i="1"/>
  <c r="T325" i="1"/>
  <c r="T324" i="1" s="1"/>
  <c r="T11" i="1"/>
  <c r="T300" i="1"/>
  <c r="T299" i="1" s="1"/>
  <c r="T18" i="1"/>
  <c r="T17" i="1" s="1"/>
  <c r="T129" i="1"/>
  <c r="R354" i="1" l="1"/>
  <c r="T354" i="1"/>
  <c r="R200" i="1"/>
  <c r="T200" i="1"/>
  <c r="R16" i="1"/>
  <c r="T16" i="1"/>
  <c r="T342" i="1"/>
  <c r="R342" i="1"/>
  <c r="T176" i="1"/>
  <c r="R103" i="1"/>
  <c r="R126" i="1"/>
  <c r="R242" i="1"/>
  <c r="T242" i="1"/>
  <c r="T54" i="1"/>
  <c r="R54" i="1"/>
  <c r="R176" i="1"/>
  <c r="T195" i="1"/>
  <c r="R82" i="1"/>
  <c r="T9" i="1"/>
  <c r="T127" i="1"/>
  <c r="T126" i="1" s="1"/>
  <c r="T104" i="1"/>
  <c r="T83" i="1"/>
  <c r="T82" i="1" l="1"/>
  <c r="T103" i="1"/>
  <c r="R192" i="1" l="1"/>
  <c r="L193" i="1"/>
  <c r="K192" i="1"/>
  <c r="L192" i="1"/>
  <c r="R193" i="1"/>
  <c r="S193" i="1"/>
  <c r="K193" i="1"/>
  <c r="S192" i="1"/>
  <c r="L191" i="1" l="1"/>
  <c r="S191" i="1"/>
  <c r="S190" i="1" s="1"/>
  <c r="R191" i="1"/>
  <c r="R190" i="1" s="1"/>
  <c r="K191" i="1"/>
  <c r="T193" i="1"/>
  <c r="M192" i="1"/>
  <c r="M193" i="1"/>
  <c r="T192" i="1"/>
  <c r="T191" i="1" s="1"/>
  <c r="M191" i="1" l="1"/>
  <c r="T190" i="1"/>
  <c r="R258" i="1" l="1"/>
  <c r="L258" i="1"/>
  <c r="L259" i="1"/>
  <c r="R259" i="1"/>
  <c r="S259" i="1"/>
  <c r="K259" i="1"/>
  <c r="K258" i="1"/>
  <c r="S258" i="1"/>
  <c r="K257" i="1" l="1"/>
  <c r="K385" i="1" s="1"/>
  <c r="S257" i="1"/>
  <c r="S256" i="1" s="1"/>
  <c r="S385" i="1" s="1"/>
  <c r="L257" i="1"/>
  <c r="L385" i="1" s="1"/>
  <c r="R257" i="1"/>
  <c r="R256" i="1" s="1"/>
  <c r="R385" i="1" s="1"/>
  <c r="T259" i="1"/>
  <c r="M258" i="1"/>
  <c r="T258" i="1"/>
  <c r="M259" i="1"/>
  <c r="T257" i="1" l="1"/>
  <c r="T256" i="1" s="1"/>
  <c r="M257" i="1"/>
  <c r="M385" i="1" s="1"/>
  <c r="T385" i="1" l="1"/>
</calcChain>
</file>

<file path=xl/sharedStrings.xml><?xml version="1.0" encoding="utf-8"?>
<sst xmlns="http://schemas.openxmlformats.org/spreadsheetml/2006/main" count="1872" uniqueCount="696">
  <si>
    <t>ORÇAMENTO SINTÉTICO DE OBRA</t>
  </si>
  <si>
    <t>ITEM</t>
  </si>
  <si>
    <t>CÓDIGO</t>
  </si>
  <si>
    <t>DESCRIÇÃO</t>
  </si>
  <si>
    <t>QUANT.</t>
  </si>
  <si>
    <t>PREÇO UNITÁRIO EXCLUSO BDI (R$)</t>
  </si>
  <si>
    <t>PREÇO UNITÁRIO INCLUSO BDI (R$)</t>
  </si>
  <si>
    <t>MATERIAL</t>
  </si>
  <si>
    <t>MÃO DE OBRA</t>
  </si>
  <si>
    <t>TOTAL</t>
  </si>
  <si>
    <t>1.1</t>
  </si>
  <si>
    <t>2.1</t>
  </si>
  <si>
    <t>2.2</t>
  </si>
  <si>
    <t>3.2</t>
  </si>
  <si>
    <t>4.1</t>
  </si>
  <si>
    <t>5.1</t>
  </si>
  <si>
    <t>5.2</t>
  </si>
  <si>
    <t>7.1</t>
  </si>
  <si>
    <t>7.2</t>
  </si>
  <si>
    <t>8.1</t>
  </si>
  <si>
    <t>8.2</t>
  </si>
  <si>
    <t>Profissional:</t>
  </si>
  <si>
    <t xml:space="preserve">OBRA: </t>
  </si>
  <si>
    <t>LOCAL:</t>
  </si>
  <si>
    <t>TOTAL:</t>
  </si>
  <si>
    <t>1.2</t>
  </si>
  <si>
    <t>4.2</t>
  </si>
  <si>
    <t>LIXAMENTO DE MADEIRA PARA APLICAÇÃO DE FUNDO OU PINTURA. AF_01/2021</t>
  </si>
  <si>
    <t>PINTURA FUNDO NIVELADOR ALQUÍDICO BRANCO EM MADEIRA. AF_01/2021</t>
  </si>
  <si>
    <t>9.1</t>
  </si>
  <si>
    <t>9.2</t>
  </si>
  <si>
    <t>5.4</t>
  </si>
  <si>
    <t>5.5</t>
  </si>
  <si>
    <t>KG</t>
  </si>
  <si>
    <t>M3XKM</t>
  </si>
  <si>
    <t>UN</t>
  </si>
  <si>
    <t>M2</t>
  </si>
  <si>
    <t>H</t>
  </si>
  <si>
    <t>M3</t>
  </si>
  <si>
    <t>M</t>
  </si>
  <si>
    <t>PORTA DE FERRO, DE ABRIR, TIPO GRADE COM CHAPA, COM GUARNIÇÕES. AF_12/2019</t>
  </si>
  <si>
    <t>LIXAMENTO MANUAL EM SUPERFÍCIES METÁLICAS EM OBRA. AF_01/2020</t>
  </si>
  <si>
    <t>PINTURA COM TINTA ALQUÍDICA DE FUNDO (TIPO ZARCÃO) APLICADA A ROLO OU PINCEL SOBRE PERFIL METÁLICO EXECUTADO EM FÁBRICA (POR DEMÃO). AF_01/2020</t>
  </si>
  <si>
    <t>PINTURA COM TINTA ALQUÍDICA DE FUNDO (TIPO ZARCÃO) APLICADA A ROLO OU PINCEL SOBRE SUPERFÍCIES METÁLICAS (EXCETO PERFIL) EXECUTADO EM OBRA (POR DEMÃO). AF_01/2020</t>
  </si>
  <si>
    <t>PINTURA COM TINTA ALQUÍDICA DE ACABAMENTO (ESMALTE SINTÉTICO BRILHANTE) APLICADA A ROLO OU PINCEL SOBRE PERFIL METÁLICO EXECUTADO EM FÁBRICA (POR DEMÃO). AF_01/2020</t>
  </si>
  <si>
    <t>PINTURA COM TINTA ALQUÍDICA DE ACABAMENTO (ESMALTE SINTÉTICO BRILHANTE) APLICADA A ROLO OU PINCEL SOBRE SUPERFÍCIES METÁLICAS (EXCETO PERFIL) EXECUTADO EM OBRA (POR DEMÃO). AF_01/2020</t>
  </si>
  <si>
    <t>PINTURA COM TINTA ALQUÍDICA DE ACABAMENTO (ESMALTE SINTÉTICO BRILHANTE) APLICADA A ROLO OU PINCEL SOBRE SUPERFÍCIES METÁLICAS (EXCETO PERFIL) EXECUTADO EM OBRA (02 DEMÃOS). AF_01/2020</t>
  </si>
  <si>
    <t>ALVENARIA DE VEDAÇÃO DE BLOCOS CERÂMICOS MACIÇOS DE 5X10X20CM (ESPESSURA 10CM) E ARGAMASSA DE ASSENTAMENTO COM PREPARO EM BETONEIRA. AF_05/2020</t>
  </si>
  <si>
    <t>RODAPÉ EM MADEIRA, ALTURA 7CM, FIXADO COM COLA. AF_09/2020</t>
  </si>
  <si>
    <t>PISO EM TACO DE MADEIRA 7X21CM, FIXADO COM COLA BASE DE PVA. AF_09/2020</t>
  </si>
  <si>
    <t>REASSENTAMENTO DE BLOCOS RETANGULAR PARA PISO INTERTRAVADO, ESPESSURA DE 6 CM, EM CALÇADA, COM REAPROVEITAMENTO DOS BLOCOS RETANGULAR - INCLUSO RETIRADA E COLOCAÇÃO DO MATERIAL. AF_12/2020</t>
  </si>
  <si>
    <t>REASSENTAMENTO DE BLOCOS 16 FACES PARA PISO INTERTRAVADO, ESPESSURA DE 6 CM, EM CALÇADA, COM REAPROVEITAMENTO DOS BLOCOS 16 FACES - INCLUSO RETIRADA E COLOCAÇÃO DO MATERIAL. AF_12/2020</t>
  </si>
  <si>
    <t>HIDRANTE SUBTERRÂNEO PREDIAL (COM CURVA LONGA E CAIXA), DN 75 MM - FORNECIMENTO E INSTALAÇÃO. AF_10/2020</t>
  </si>
  <si>
    <t>CHAPIM (RUFO CAPA) EM AÇO GALVANIZADO, CORTE 33. AF_11/2020</t>
  </si>
  <si>
    <t>PINTURA VERNIZ (INCOLOR) POLIURETÂNICO (RESINA ALQUÍDICA MODIFICADA) EM MADEIRA, 2 DEMÃOS. AF_01/2021</t>
  </si>
  <si>
    <t>PINTURA TINTA DE ACABAMENTO (PIGMENTADA) ESMALTE SINTÉTICO BRILHANTE EM MADEIRA, 2 DEMÃOS. AF_01/2021</t>
  </si>
  <si>
    <t>DIVISORIA SANITÁRIA, TIPO CABINE, EM PAINEL DE GRANILITE, ESP = 3CM, ASSENTADO COM ARGAMASSA COLANTE AC III-E, EXCLUSIVE FERRAGENS. AF_01/2021</t>
  </si>
  <si>
    <t>GEOTÊXTIL NÃO TECIDO 100% POLIÉSTER, RESISTÊNCIA A TRAÇÃO DE 14 KN/M (RT - 14), INSTALADO EM DRENO - FORNECIMENTO E INSTALAÇÃO. AF_07/2021</t>
  </si>
  <si>
    <t>ENCHIMENTO DE BRITA PARA DRENO, LANÇAMENTO MANUAL. AF_07/2021</t>
  </si>
  <si>
    <t>ALVENARIA DE VEDAÇÃO DE BLOCOS CERÂMICOS FURADOS NA VERTICAL DE 19X19X39 CM (ESPESSURA 19 CM) E ARGAMASSA DE ASSENTAMENTO COM PREPARO EM BETONEIRA. AF_12/2021</t>
  </si>
  <si>
    <t>MONTAGEM E DESMONTAGEM DE FÔRMA DE LAJE MACIÇA, PÉ-DIREITO SIMPLES, EM CHAPA DE MADEIRA COMPENSADA RESINADA E CIMBRAMENTO DE MADEIRA, 2 UTILIZAÇÕES. AF_03/2022</t>
  </si>
  <si>
    <t>CONTRAPISO EM ARGAMASSA TRAÇO 1:4 (CIMENTO E AREIA), PREPARO MECÂNICO COM BETONEIRA 400 L, APLICADO EM ÁREAS SECAS SOBRE LAJE, ADERIDO, ACABAMENTO NÃO REFORÇADO, ESPESSURA 2CM. AF_07/2021</t>
  </si>
  <si>
    <t>TUBO PVC, SÉRIE R, ÁGUA PLUVIAL, DN 100 MM, FORNECIDO E INSTALADO EM RAMAL DE ENCAMINHAMENTO. AF_06/2022</t>
  </si>
  <si>
    <t>TUBO PVC, SÉRIE R, ÁGUA PLUVIAL, DN 100 MM, FORNECIDO E INSTALADO EM CONDUTORES VERTICAIS DE ÁGUAS PLUVIAIS. AF_06/2022</t>
  </si>
  <si>
    <t>CURVA 87 GRAUS E 30 MINUTOS, PVC, SERIE R, ÁGUA PLUVIAL, DN 100 MM, JUNTA ELÁSTICA, FORNECIDO E INSTALADO EM CONDUTORES VERTICAIS DE ÁGUAS PLUVIAIS. AF_06/2022</t>
  </si>
  <si>
    <t>ENGENHEIRO CIVIL DE OBRA PLENO COM ENCARGOS COMPLEMENTARES</t>
  </si>
  <si>
    <t>MESTRE DE OBRAS COM ENCARGOS COMPLEMENTARES</t>
  </si>
  <si>
    <t>PORTA DE MADEIRA PARA PINTURA, SEMI-OCA (LEVE OU MÉDIA), 80X210CM, ESPESSURA DE 3,5CM, INCLUSO DOBRADIÇAS - FORNECIMENTO E INSTALAÇÃO. AF_12/2019</t>
  </si>
  <si>
    <t>PORTA EM ALUMÍNIO DE ABRIR TIPO VENEZIANA COM GUARNIÇÃO, FIXAÇÃO COM PARAFUSOS - FORNECIMENTO E INSTALAÇÃO. AF_12/2019</t>
  </si>
  <si>
    <t>FABRICAÇÃO DE FÔRMA PARA PILARES E ESTRUTURAS SIMILARES, EM MADEIRA SERRADA, E=25 MM. AF_09/2020</t>
  </si>
  <si>
    <t>FABRICAÇÃO DE FÔRMA PARA VIGAS, COM MADEIRA SERRADA, E = 25 MM. AF_09/2020</t>
  </si>
  <si>
    <t>FABRICAÇÃO DE FÔRMA PARA LAJES, EM MADEIRA SERRADA, E=25 MM. AF_09/2020</t>
  </si>
  <si>
    <t>TRAMA DE AÇO COMPOSTA POR TERÇAS PARA TELHADOS DE ATÉ 2 ÁGUAS PARA TELHA ONDULADA DE FIBROCIMENTO, METÁLICA, PLÁSTICA OU TERMOACÚSTICA, INCLUSO TRANSPORTE VERTICAL. AF_07/2019</t>
  </si>
  <si>
    <t>ARMAÇÃO DE PILAR OU VIGA DE ESTRUTURA CONVENCIONAL DE CONCRETO ARMADO UTILIZANDO AÇO CA-60 DE 5,0 MM - MONTAGEM. AF_06/2022</t>
  </si>
  <si>
    <t>ARMAÇÃO DE PILAR OU VIGA DE ESTRUTURA CONVENCIONAL DE CONCRETO ARMADO UTILIZANDO AÇO CA-50 DE 10,0 MM - MONTAGEM. AF_06/2022</t>
  </si>
  <si>
    <t>ARMAÇÃO DE LAJE DE ESTRUTURA CONVENCIONAL DE CONCRETO ARMADO UTILIZANDO AÇO CA-60 DE 4,2 MM - MONTAGEM. AF_06/2022</t>
  </si>
  <si>
    <t>ARMAÇÃO DE LAJE DE ESTRUTURA CONVENCIONAL DE CONCRETO ARMADO UTILIZANDO AÇO CA-50 DE 8,0 MM - MONTAGEM. AF_06/2022</t>
  </si>
  <si>
    <t>TELHAMENTO COM TELHA ONDULADA DE FIBROCIMENTO E = 6 MM, COM RECOBRIMENTO LATERAL DE 1/4 DE ONDA PARA TELHADO COM INCLINAÇÃO MAIOR QUE 10°, COM ATÉ 2 ÁGUAS, INCLUSO IÇAMENTO. AF_07/2019</t>
  </si>
  <si>
    <t>TELHAMENTO COM TELHA ONDULADA DE FIBROCIMENTO E = 6 MM, COM RECOBRIMENTO LATERAL DE 1 1/4 DE ONDA PARA TELHADO COM INCLINAÇÃO MÁXIMA DE 10°, COM ATÉ 2 ÁGUAS, INCLUSO IÇAMENTO. AF_07/2019</t>
  </si>
  <si>
    <t>CALHA EM CHAPA DE AÇO GALVANIZADO NÚMERO 24, DESENVOLVIMENTO DE 50 CM, INCLUSO TRANSPORTE VERTICAL. AF_07/2019</t>
  </si>
  <si>
    <t>TELHAMENTO COM TELHA CERÂMICA DE ENCAIXE, TIPO FRANCESA, COM ATÉ 2 ÁGUAS, INCLUSO TRANSPORTE VERTICAL. AF_07/2019</t>
  </si>
  <si>
    <t>CURVA 90 GRAUS, PVC, SERIE R, ÁGUA PLUVIAL, DN 100 MM, JUNTA ELÁSTICA, FORNECIDO E INSTALADO EM RAMAL DE ENCAMINHAMENTO. AF_06/2022</t>
  </si>
  <si>
    <t>CURVA 90 GRAUS, PVC, SERIE R, ÁGUA PLUVIAL, DN 100 MM, JUNTA ELÁSTICA, FORNECIDO E INSTALADO EM CONDUTORES VERTICAIS DE ÁGUAS PLUVIAIS. AF_06/2022</t>
  </si>
  <si>
    <t>TRANSPORTE COM CAMINHÃO BASCULANTE DE 10 M³, EM VIA URBANA PAVIMENTADA, DMT ATÉ 30 KM (UNIDADE: M3XKM). AF_07/2020</t>
  </si>
  <si>
    <t>FABRICAÇÃO, MONTAGEM E DESMONTAGEM DE FORMA PARA RADIER, PISO DE CONCRETO OU LAJE SOBRE SOLO, EM MADEIRA SERRADA, 4 UTILIZAÇÕES. AF_09/2021</t>
  </si>
  <si>
    <t>CONCRETAGEM DE RADIER, PISO DE CONCRETO OU LAJE SOBRE SOLO, FCK 30 MPA - LANÇAMENTO, ADENSAMENTO E ACABAMENTO. AF_09/2021</t>
  </si>
  <si>
    <t>APLICAÇÃO DE LONA PLÁSTICA PARA EXECUÇÃO DE PAVIMENTOS DE CONCRETO. AF_04/2022</t>
  </si>
  <si>
    <t>LIMPEZA DE SUPERFÍCIE COM JATO DE ALTA PRESSÃO. AF_04/2019</t>
  </si>
  <si>
    <t>GRADIL EM FERRO FIXADO EM VÃOS DE JANELAS, FORMADO POR BARRAS CHATAS DE 25X4,8 MM. AF_04/2019</t>
  </si>
  <si>
    <t xml:space="preserve">M     </t>
  </si>
  <si>
    <t xml:space="preserve">M2    </t>
  </si>
  <si>
    <t>SINAPI</t>
  </si>
  <si>
    <t>Composição</t>
  </si>
  <si>
    <t>Referência SINAPI</t>
  </si>
  <si>
    <t>BDI 1 (%)</t>
  </si>
  <si>
    <t>BDI 2 (%)</t>
  </si>
  <si>
    <t>FONTE</t>
  </si>
  <si>
    <t>UNID</t>
  </si>
  <si>
    <t>PREÇO TOTAL (R$)</t>
  </si>
  <si>
    <t>BDI</t>
  </si>
  <si>
    <t>BDI 1</t>
  </si>
  <si>
    <t>Campo Bom,</t>
  </si>
  <si>
    <t>PREÇO TOTAL EXCLUSO BDI (R$)</t>
  </si>
  <si>
    <t>5.3</t>
  </si>
  <si>
    <t>ESQUADRIAS</t>
  </si>
  <si>
    <t>6.1</t>
  </si>
  <si>
    <t>PINTURA</t>
  </si>
  <si>
    <t>11.1</t>
  </si>
  <si>
    <t>11.2</t>
  </si>
  <si>
    <t>Encargos sociais:</t>
  </si>
  <si>
    <t>EMBOÇO OU MASSA ÚNICA EM ARGAMASSA TRAÇO 1:2:8, PREPARO MECÂNICO COM BETONEIRA 400 L, APLICADA MANUALMENTE EM PANOS DE FACHADA COM PRESENÇA DE VÃOS, ESPESSURA DE 25 MM. AF_08/2022</t>
  </si>
  <si>
    <t>EMBOÇO OU MASSA ÚNICA EM ARGAMASSA TRAÇO 1:2:8, PREPARO MECÂNICO COM BETONEIRA 400 L, APLICADA MANUALMENTE EM PANOS CEGOS DE FACHADA (SEM PRESENÇA DE VÃOS), ESPESSURA DE 25 MM. AF_08/2022</t>
  </si>
  <si>
    <t>EMBOÇO OU MASSA ÚNICA EM ARGAMASSA TRAÇO 1:2:8, PREPARO MANUAL, APLICADA MANUALMENTE EM PANOS CEGOS DE FACHADA (SEM PRESENÇA DE VÃOS), ESPESSURA DE 25 MM. AF_09/2022</t>
  </si>
  <si>
    <t>CHAPISCO APLICADO NO TETO OU EM ESTRUTURA, COM DESEMPENADEIRA DENTADA. ARGAMASSA INDUSTRIALIZADA COM PREPARO MANUAL. AF_10/2022</t>
  </si>
  <si>
    <t>COBERTURA</t>
  </si>
  <si>
    <t>12.1</t>
  </si>
  <si>
    <t>12.2</t>
  </si>
  <si>
    <t>3.3</t>
  </si>
  <si>
    <t>3.4</t>
  </si>
  <si>
    <t>3.5</t>
  </si>
  <si>
    <t>EMASSAMENTO COM MASSA LÁTEX, APLICAÇÃO EM PAREDE, UMA DEMÃO, LIXAMENTO MANUAL. AF_04/2023</t>
  </si>
  <si>
    <t>PINTURA LÁTEX ACRÍLICA PREMIUM, APLICAÇÃO MANUAL EM TETO, DUAS DEMÃOS. AF_04/2023</t>
  </si>
  <si>
    <t>CONCRETAGEM DE VIGAS E LAJES, FCK=25 MPA, PARA LAJES PREMOLDADAS COM USO DE BOMBA - LANÇAMENTO, ADENSAMENTO E ACABAMENTO. AF_02/2022_PS</t>
  </si>
  <si>
    <t>ELETRODUTO RÍGIDO ROSCÁVEL, PVC, DN 20 MM (1/2"), PARA CIRCUITOS TERMINAIS, INSTALADO EM FORRO - FORNECIMENTO E INSTALAÇÃO. AF_03/2023</t>
  </si>
  <si>
    <t>PINTURA LÁTEX ACRÍLICA PREMIUM, APLICAÇÃO MANUAL EM PAREDES, DUAS DEMÃOS. AF_04/2023</t>
  </si>
  <si>
    <t>CONCRETAGEM DE VIGAS E LAJES, FCK=25 MPA, PARA LAJES MACIÇAS OU NERVURADAS COM USO DE BOMBA - LANÇAMENTO, ADENSAMENTO E ACABAMENTO. AF_02/2022_PS</t>
  </si>
  <si>
    <t>CONCRETAGEM DE PILARES, FCK = 25 MPA, COM USO DE BOMBA - LANÇAMENTO, ADENSAMENTO E ACABAMENTO. AF_02/2022_PS</t>
  </si>
  <si>
    <t>INTERRUPTOR SIMPLES (1 MÓDULO) COM 1 TOMADA DE EMBUTIR 2P+T 10 A, INCLUINDO SUPORTE E PLACA - FORNECIMENTO E INSTALAÇÃO. AF_03/2023</t>
  </si>
  <si>
    <t>FUNDO SELADOR ACRÍLICO, APLICAÇÃO MANUAL EM TETO, UMA DEMÃO. AF_04/2023</t>
  </si>
  <si>
    <t>FUNDO SELADOR ACRÍLICO, APLICAÇÃO MANUAL EM PAREDE, UMA DEMÃO. AF_04/2023</t>
  </si>
  <si>
    <t>CABO DE COBRE FLEXÍVEL ISOLADO, 2,5 MM², ANTI-CHAMA 450/750 V, PARA CIRCUITOS TERMINAIS - FORNECIMENTO E INSTALAÇÃO. AF_03/2023</t>
  </si>
  <si>
    <t>QUANTITATIVOS</t>
  </si>
  <si>
    <t>Terrenos com tamanho médio de 8,5x15 = 127,50m2</t>
  </si>
  <si>
    <t>1,5m para fora da estrutura</t>
  </si>
  <si>
    <t>5 tesouras inteiras para uma em cada ponta das paredes + 1 em cada lateral do banheiro + 1  no meio dos quartos</t>
  </si>
  <si>
    <t>beirais 18,35 + quarto casal 12,2 + quarto solt 11 + sala/cozinha 19,2 + 7,8 da elevação do reservatório</t>
  </si>
  <si>
    <t>quarto casal: 9 + quarto solteiro: 7,5 + banheiro 2,52 + sala/cozinha 16,2</t>
  </si>
  <si>
    <t>Banheiro</t>
  </si>
  <si>
    <t>banheiro</t>
  </si>
  <si>
    <t>Quartos</t>
  </si>
  <si>
    <t>Porta de entrada e dos fundos</t>
  </si>
  <si>
    <t>Porta de entrada e fundos</t>
  </si>
  <si>
    <t>Janela banheiro 0,7x0,7</t>
  </si>
  <si>
    <t>Três janelas 1,20x1,2 e 1 janela 1x1</t>
  </si>
  <si>
    <t>Para o banheiro</t>
  </si>
  <si>
    <t>cozinha: 2,8m + lavanderia 3,9 + banheiro 4,7m</t>
  </si>
  <si>
    <t>11,4 das paredes + 5m da entrada + 8m sob o forro + 6m para saídas da caixa e ladrão e limpeza</t>
  </si>
  <si>
    <t>Radier</t>
  </si>
  <si>
    <t>Vigas de bordo</t>
  </si>
  <si>
    <t>(ban 6,6 + quarto casal 12,2 + quarto solt 11 + sala/cozinha 19,2. x 2,6m) - área de esquadrias 17,15</t>
  </si>
  <si>
    <t>6.2</t>
  </si>
  <si>
    <t>10.1</t>
  </si>
  <si>
    <t>10.2</t>
  </si>
  <si>
    <t>10.3</t>
  </si>
  <si>
    <t>12.3</t>
  </si>
  <si>
    <t>SERVIÇOS PRELIMINARES</t>
  </si>
  <si>
    <t>Radier ALTEREI PARA 15CM</t>
  </si>
  <si>
    <t>Área de projeção da cobertura 53,65 + área do beiral da elevação do reservatório 2,7m2 ALTEREI PARA 30CM O BEIRAL DO SUPERIOR</t>
  </si>
  <si>
    <t>13,83m2 beirais + 9 quarto 1 + 7,5 quarto 2 + 16,2 sala/cozinha + 2,7 dos beirais da elevação do reservatório</t>
  </si>
  <si>
    <t>10,68m2 x 0,03m</t>
  </si>
  <si>
    <t>igual a área de cerâmica</t>
  </si>
  <si>
    <t>4 portas 0,8 e 1 porta 0,6 x 2 lados</t>
  </si>
  <si>
    <t>área de reboco externa = 91,47</t>
  </si>
  <si>
    <t>formas</t>
  </si>
  <si>
    <t>4 portas de 0,8 e 1 porta de 0,6. Considerei 30cm para  um lado</t>
  </si>
  <si>
    <t>laterais 27,4 x 0,3 + interna das vigas de borda  27,4 x 0,15 + vigas internas 17,2 x 0,15 x 2 lados</t>
  </si>
  <si>
    <t>Área de fundos (41,58) + laterais das formas 17,49</t>
  </si>
  <si>
    <t>2,7da elevação do reservatório + 53,65 da residência (considerei os beirais)</t>
  </si>
  <si>
    <t>Paredes do box até 1,5m e todo o piso do banheiro (2,52m2 + (0,9*2 + 1,2) * 1,5. Duas primeiras fiadas: 30,9+8,65m de parede x 0,4mx2 + 30,9*0,12+8,65*0,14</t>
  </si>
  <si>
    <t>embaixo das alvenarias: 30,9x0,12+8,65x0,14 = 4,92m2</t>
  </si>
  <si>
    <t>5,1m x 0.4 profundidade x 0,15 largura</t>
  </si>
  <si>
    <t>(parede divisa: 10,65x3,5; frente e fundos 5,65*2*2,6; lateral 7,05 x (2,6+0,55/2); elevação reservatório 11,78m2 -9,17 das esquadrias</t>
  </si>
  <si>
    <t>área de reboco externa = 89,54</t>
  </si>
  <si>
    <t>área de reboco interna + externa = 91,47+89,54</t>
  </si>
  <si>
    <t>11.3</t>
  </si>
  <si>
    <t>PAREDE COM SISTEMA EM CHAPAS DE GESSO PARA DRYWALL, USO INTERNO, COM DUAS FACES SIMPLES E ESTRUTURA METÁLICA COM GUIAS SIMPLES PARA PAREDES COM ÁREA LÍQUIDA MAIOR OU IGUAL A 6 M2, COM VÃOS. AF_07/2023_PS</t>
  </si>
  <si>
    <t>3 pilares x 0,2x0,2x3,5 + 5 pilares 0,15x0,25x2,8 + 2 pilares 15x25x4,3m + 2 pilares 15x25x3,9</t>
  </si>
  <si>
    <t>pilares</t>
  </si>
  <si>
    <t>vigas</t>
  </si>
  <si>
    <t>REATERRO MANUAL DE VALAS, COM COMPACTADOR DE SOLOS DE PERCUSSÃO. AF_08/2023</t>
  </si>
  <si>
    <t>ACABAMENTOS PARA FORRO (RODA-FORRO EM PERFIL METÁLICO E PLÁSTICO). AF_08/2023</t>
  </si>
  <si>
    <t>FORRO EM RÉGUAS DE PVC, LISO, PARA AMBIENTES COMERCIAIS, INCLUSIVE ESTRUTURA BIDIRECIONAL DE FIXAÇÃO. AF_08/2023_PS</t>
  </si>
  <si>
    <t>IMPERMEABILIZAÇÃO DE SUPERFÍCIE COM ARGAMASSA POLIMÉRICA / MEMBRANA ACRÍLICA, 3 DEMÃOS. AF_09/2023</t>
  </si>
  <si>
    <t>IMPERMEABILIZAÇÃO DE SUPERFÍCIE COM MANTA ASFÁLTICA, DUAS CAMADAS, INCLUSIVE APLICAÇÃO DE PRIMER ASFÁLTICO, E=3MM E E=4MM. AF_09/2023</t>
  </si>
  <si>
    <t>IMPERMEABILIZAÇÃO DE SUPERFÍCIE COM EMULSÃO ASFÁLTICA, 2 DEMÃOS. AF_09/2023</t>
  </si>
  <si>
    <t>DEMOLIÇÃO DE ALVENARIA PARA QUALQUER TIPO DE BLOCO, DE FORMA MECANIZADA, SEM REAPROVEITAMENTO. AF_09/2023</t>
  </si>
  <si>
    <t>DEMOLIÇÃO DE ARGAMASSAS, DE FORMA MANUAL, SEM REAPROVEITAMENTO. AF_09/2023</t>
  </si>
  <si>
    <t>DEMOLIÇÃO DE REVESTIMENTO CERÂMICO, DE FORMA MANUAL, SEM REAPROVEITAMENTO. AF_09/2023</t>
  </si>
  <si>
    <t>DEMOLIÇÃO DE REVESTIMENTO CERÂMICO, DE FORMA MECANIZADA COM MARTELETE, SEM REAPROVEITAMENTO. AF_09/2023</t>
  </si>
  <si>
    <t>REMOÇÃO DE TAPUME/ CHAPAS METÁLICAS E DE MADEIRA, DE FORMA MANUAL, SEM REAPROVEITAMENTO. AF_09/2023</t>
  </si>
  <si>
    <t>REMOÇÃO DE FORROS DE DRYWALL, PVC E FIBROMINERAL, DE FORMA MANUAL, SEM REAPROVEITAMENTO. AF_09/2023</t>
  </si>
  <si>
    <t>REMOÇÃO DE PISO DE MADEIRA (ASSOALHO E BARROTE), DE FORMA MANUAL, SEM REAPROVEITAMENTO. AF_09/2023</t>
  </si>
  <si>
    <t>REMOÇÃO DE PORTAS, DE FORMA MANUAL, SEM REAPROVEITAMENTO. AF_09/2023</t>
  </si>
  <si>
    <t>REMOÇÃO DE TELHAS DE FIBROCIMENTO METÁLICA E CERÂMICA, DE FORMA MANUAL, SEM REAPROVEITAMENTO. AF_09/2023</t>
  </si>
  <si>
    <t>REMOÇÃO DE TELHAS DE FIBROCIMENTO, METÁLICA E CERÂMICA, DE FORMA MECANIZADA, COM USO DE GUINDASTE, SEM REAPROVEITAMENTO. AF_09/2023</t>
  </si>
  <si>
    <t>REMOÇÃO DE LUMINÁRIAS, DE FORMA MANUAL, SEM REAPROVEITAMENTO. AF_09/2023</t>
  </si>
  <si>
    <t>REMOÇÃO DE TELA DE ARAME GALVANIZADO DE ALAMBRADOS PARA QUADRAS POLIESPORTIVAS, DE FORMA MANUAL, SEM REMOÇÃO DA ESTRUTURA DE SUSTENTAÇÃO, SEM REAPROVEITAMENTO. AF_09/2023</t>
  </si>
  <si>
    <t>TAPUME COM TELHA METÁLICA. AF_03/2024</t>
  </si>
  <si>
    <t>DRENO EM MURO DE CONTENÇÃO, EXECUTADO NO PÉ DO MURO, COM TUBO DE PVC CORRUGADO RÍGIDO PERFURADO, ENCHIMENTO COM BRITA, ENVOLVIDO COM MANTA GEOTÊXTIL. AF_07/2021</t>
  </si>
  <si>
    <t>PROTEÇÃO SUPERFICIAL DE CANAL EM GABIÃO TIPO SACO, DIÂMETRO DE 65 CENTÍMETROS, ENCHIMENTO MANUAL COM PEDRA DE MÃO TIPO RACHÃO - FORNECIMENTO E EXECUÇÃO. AF_03/2024</t>
  </si>
  <si>
    <t>CORRIMÃO SIMPLES, DIÂMETRO EXTERNO = 1 1/2", EM ALUMÍNIO. AF_04/2019_PS</t>
  </si>
  <si>
    <t>LASTRO DE CONCRETO MAGRO, APLICADO EM BLOCOS DE COROAMENTO OU SAPATAS, ESPESSURA DE 3 CM. AF_01/2024</t>
  </si>
  <si>
    <t>LASTRO COM MATERIAL GRANULAR (PEDRA BRITADA N.2), APLICADO EM PISOS OU LAJES SOBRE SOLO, ESPESSURA DE *10 CM*. AF_01/2024</t>
  </si>
  <si>
    <t>LASTRO COM MATERIAL GRANULAR (PEDRA BRITADA N.1 E PEDRA BRITADA N.2), APLICADO EM PISOS OU LAJES SOBRE SOLO, ESPESSURA DE *10 CM*. AF_01/2024</t>
  </si>
  <si>
    <t>FABRICAÇÃO, MONTAGEM E DESMONTAGEM DE FÔRMA PARA SAPATA, EM MADEIRA SERRADA, E=25 MM, 1 UTILIZAÇÃO. AF_01/2024</t>
  </si>
  <si>
    <t>FABRICAÇÃO, MONTAGEM E DESMONTAGEM DE FÔRMA PARA VIGA BALDRAME, EM MADEIRA SERRADA, E=25 MM, 1 UTILIZAÇÃO. AF_01/2024</t>
  </si>
  <si>
    <t>ARMAÇÃO DE BLOCO UTILIZANDO AÇO CA-50 DE 8 MM - MONTAGEM. AF_01/2024</t>
  </si>
  <si>
    <t>ARMAÇÃO DE SAPATA ISOLADA, VIGA BALDRAME E SAPATA CORRIDA UTILIZANDO AÇO CA-50 DE 10 MM - MONTAGEM. AF_01/2024</t>
  </si>
  <si>
    <t>CONCRETAGEM DE BLOCO DE COROAMENTO OU VIGA BALDRAME, FCK 30 MPA, COM USO DE JERICA - LANÇAMENTO, ADENSAMENTO E ACABAMENTO. AF_01/2024</t>
  </si>
  <si>
    <t>CONCRETAGEM DE SAPATA, FCK 30 MPA, COM USO DE BOMBA - LANÇAMENTO, ADENSAMENTO E ACABAMENTO. AF_01/2024</t>
  </si>
  <si>
    <t>ARMAÇÃO DE SAPATA ISOLADA, VIGA BALDRAME E SAPATA CORRIDA UTILIZANDO AÇO CA-60 DE 5 MM - MONTAGEM. AF_01/2024</t>
  </si>
  <si>
    <t>VERGA PRÉ-MOLDADA COM ATÉ 1,5 M DE VÃO, ESPESSURA DE *15* CM. AF_03/2024</t>
  </si>
  <si>
    <t>VERGA MOLDADA IN LOCO EM CONCRETO, ESPESSURA DE *15* CM. AF_03/2024</t>
  </si>
  <si>
    <t>ESCAVAÇÃO MANUAL PARA BLOCO DE COROAMENTO OU SAPATA (INCLUINDO ESCAVAÇÃO PARA COLOCAÇÃO DE FÔRMAS). AF_01/2024</t>
  </si>
  <si>
    <t>ESCAVAÇÃO MECANIZADA PARA VIGA BALDRAME OU SAPATA CORRIDA COM MINI-ESCAVADEIRA (INCLUINDO ESCAVAÇÃO PARA COLOCAÇÃO DE FÔRMAS). AF_01/2024</t>
  </si>
  <si>
    <t>MASSA ÚNICA, EM ARGAMASSA TRAÇO 1:2:8, PREPARO MECÂNICO, APLICADA MANUALMENTE EM TETO, E = 10MM, COM TALISCAS. AF_03/2024</t>
  </si>
  <si>
    <t>MARCAÇÃO DE PONTOS EM GABARITO OU CAVALETE. AF_03/2024</t>
  </si>
  <si>
    <t>ALAMBRADO PARA QUADRA POLIESPORTIVA, ESTRUTURADO POR TUBOS DE ACO GALVANIZADO, (MONTANTES COM DIAMETRO 2", TRAVESSAS E ESCORAS COM DIÂMETRO 1 ¼"), COM TELA DE ARAME GALVANIZADO, FIO 14 BWG E MALHA QUADRADA 5X5CM (EXCETO MURETA). AF_03/2021</t>
  </si>
  <si>
    <t>5 portas 0,8 e 1 porta 0,6 x 2 lados</t>
  </si>
  <si>
    <t>6 portas 0,8 e 1 porta 0,6 x 2 lados</t>
  </si>
  <si>
    <t>EMEF SANTOS DUMONT</t>
  </si>
  <si>
    <t>REVESTIMENTO CERÂMICO PARA PISO COM PLACAS TIPO ESMALTADA DE DIMENSÕES 35X35 CM APLICADA EM AMBIENTES DE ÁREA ENTRE 5 M2 E 10 M2. AF_02/2023_PE</t>
  </si>
  <si>
    <t>REVESTIMENTO CERÂMICO PARA PISO COM PLACAS TIPO ESMALTADA DE DIMENSÕES 60X60 CM APLICADA EM AMBIENTES DE ÁREA MENOR QUE 5 M2. AF_02/2023_PE</t>
  </si>
  <si>
    <t>REVESTIMENTO CERÂMICO PARA PISO COM PLACAS TIPO ESMALTADA DE DIMENSÕES 60X60 CM APLICADA EM AMBIENTES DE ÁREA MAIOR QUE 10 M2. AF_02/2023_PE</t>
  </si>
  <si>
    <t>REVOLVIMENTO E LIMPEZA MANUAL DE SOLO. AF_07/2024</t>
  </si>
  <si>
    <t>1.3</t>
  </si>
  <si>
    <t>1.4</t>
  </si>
  <si>
    <t>1.5</t>
  </si>
  <si>
    <t>COMPOSIÇÃO</t>
  </si>
  <si>
    <t>PISOS E RODAPÉS</t>
  </si>
  <si>
    <t>MANUTENÇÃO PISO PARQUET E TROCA DE RODAPÉS</t>
  </si>
  <si>
    <t>REASSENTAMENTO PAVIMENTO INTERTRAVADO (PARA SOLUCIONAR INFILTRAÇÃO)</t>
  </si>
  <si>
    <t>2.1.1</t>
  </si>
  <si>
    <t>2.1.2</t>
  </si>
  <si>
    <t>2.1.3</t>
  </si>
  <si>
    <t>2.1.4</t>
  </si>
  <si>
    <t>2.1.5</t>
  </si>
  <si>
    <t>2.1.6</t>
  </si>
  <si>
    <t>2.1.7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</si>
  <si>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</si>
  <si>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</si>
  <si>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</si>
  <si>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</si>
  <si>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</si>
  <si>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</si>
  <si>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</si>
  <si>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</si>
  <si>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</si>
  <si>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Área de fundos (41,58) + laterais das formas 17,50</t>
  </si>
  <si>
    <t>Área de fundos (41,58) + laterais das formas 17,51</t>
  </si>
  <si>
    <t>2.2.10</t>
  </si>
  <si>
    <t>Área de fundos (41,58) + laterais das formas 17,52</t>
  </si>
  <si>
    <t>2.2.11</t>
  </si>
  <si>
    <t>Área de fundos (41,58) + laterais das formas 17,53</t>
  </si>
  <si>
    <t>PAREDES</t>
  </si>
  <si>
    <t>5 portas de 0,8 e 1 porta de 0,6. Considerei 30cm para  um lado</t>
  </si>
  <si>
    <t>6 portas de 0,8 e 1 porta de 0,6. Considerei 30cm para  um lado</t>
  </si>
  <si>
    <t>7 portas de 0,8 e 1 porta de 0,6. Considerei 30cm para  um lado</t>
  </si>
  <si>
    <t>REVESTIMENTO EXTERNO - REPARO REBOCO (INFILTRAÇÃO - INFORMÁTICA)</t>
  </si>
  <si>
    <t>3.2.1</t>
  </si>
  <si>
    <t>8 portas de 0,8 e 1 porta de 0,6. Considerei 30cm para  um lado</t>
  </si>
  <si>
    <t>9 portas de 0,8 e 1 porta de 0,6. Considerei 30cm para  um lado</t>
  </si>
  <si>
    <t>3.2.2</t>
  </si>
  <si>
    <t>3.2.3</t>
  </si>
  <si>
    <t>3.2.4</t>
  </si>
  <si>
    <t>3.2.5</t>
  </si>
  <si>
    <t>3.2.6</t>
  </si>
  <si>
    <t>REVESTIMENTO INTERNO - REPARO REBOCO (INFILTRAÇÃO - PAVILHÃO)</t>
  </si>
  <si>
    <t>3.3.1</t>
  </si>
  <si>
    <t>3.3.2</t>
  </si>
  <si>
    <t>3.3.3</t>
  </si>
  <si>
    <t>3.3.4</t>
  </si>
  <si>
    <t>3.3.5</t>
  </si>
  <si>
    <t>REPARO FISSURAS DAS PAREDES</t>
  </si>
  <si>
    <t>3.4.1</t>
  </si>
  <si>
    <t>3.4.2</t>
  </si>
  <si>
    <t>3.4.3</t>
  </si>
  <si>
    <t>3.4.4</t>
  </si>
  <si>
    <t>3.4.5</t>
  </si>
  <si>
    <t>ABERTURA E FECHAMENTO DE VÃO DA LAVANDERIA</t>
  </si>
  <si>
    <t>3.5.1</t>
  </si>
  <si>
    <t>3.5.2</t>
  </si>
  <si>
    <t>3.5.3</t>
  </si>
  <si>
    <t>3.5.4</t>
  </si>
  <si>
    <t>3.5.5</t>
  </si>
  <si>
    <t>PINTURA PAREDES EXTERNAS</t>
  </si>
  <si>
    <t>4.1.1</t>
  </si>
  <si>
    <t>4.1.2</t>
  </si>
  <si>
    <t>4.1.3</t>
  </si>
  <si>
    <t>4.2.1</t>
  </si>
  <si>
    <t>4.2.2</t>
  </si>
  <si>
    <t>PINTURA PAREDES INTERNAS</t>
  </si>
  <si>
    <t>4.3</t>
  </si>
  <si>
    <t>4.3.1</t>
  </si>
  <si>
    <t>4.3.2</t>
  </si>
  <si>
    <t>4.3.3</t>
  </si>
  <si>
    <t>PINTURA COM VERNIZ ACRÍLICO TIJOLO À VISTA</t>
  </si>
  <si>
    <t>4.4</t>
  </si>
  <si>
    <t>4.4.1</t>
  </si>
  <si>
    <t>4.4.2</t>
  </si>
  <si>
    <t>4.4.3</t>
  </si>
  <si>
    <t>4.5</t>
  </si>
  <si>
    <t>PINTURA VIGAS E PILARES</t>
  </si>
  <si>
    <t>4.5.1</t>
  </si>
  <si>
    <t>4.5.2</t>
  </si>
  <si>
    <t>4.5.3</t>
  </si>
  <si>
    <t>ESQUADRIAS - INSTALAÇÃO E TROCAS DE PORTAS</t>
  </si>
  <si>
    <t>5.1.1</t>
  </si>
  <si>
    <t>5.1.2</t>
  </si>
  <si>
    <t>ESQUADRIAS - INSTALAÇÃO TELA MILIMÉTRICA</t>
  </si>
  <si>
    <t>5.2.1</t>
  </si>
  <si>
    <t>5.2.2</t>
  </si>
  <si>
    <t>5.2.3</t>
  </si>
  <si>
    <t>ESQUADRIAS - INSTALAÇÃO DE GRADES</t>
  </si>
  <si>
    <t>5.3.1</t>
  </si>
  <si>
    <t>5.3.2</t>
  </si>
  <si>
    <t>5.3.3</t>
  </si>
  <si>
    <t>5.4.1</t>
  </si>
  <si>
    <t>5.4.2</t>
  </si>
  <si>
    <t>5.4.3</t>
  </si>
  <si>
    <t>ESQUADRIAS - PINTURA ESQUADRIAS METÁLICAS</t>
  </si>
  <si>
    <t>5.5.1</t>
  </si>
  <si>
    <t>5.5.2</t>
  </si>
  <si>
    <t>5.5.3</t>
  </si>
  <si>
    <t>COBERTURA - MANUTENÇÃO TELHAMENTO (QUADRA COBERTA)</t>
  </si>
  <si>
    <t>6.3</t>
  </si>
  <si>
    <t>Paredes do box até 1,5m e todo o piso do banheiro (2,52m2 + (0,9*2 + 1,2) * 1,5. Duas primeiras fiadas: 30,9+8,65m de parede x 0,4mx2 + 30,9*0,12+8,65*0,15</t>
  </si>
  <si>
    <t>6.1.1</t>
  </si>
  <si>
    <t>6.1.2</t>
  </si>
  <si>
    <t>6.1.3</t>
  </si>
  <si>
    <t>6.2.1</t>
  </si>
  <si>
    <t>6.2.2</t>
  </si>
  <si>
    <t>6.3.1</t>
  </si>
  <si>
    <t>6.3.2</t>
  </si>
  <si>
    <t>6.3.3</t>
  </si>
  <si>
    <t>6.3.4</t>
  </si>
  <si>
    <t>6.4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</si>
  <si>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</si>
  <si>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</si>
  <si>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</si>
  <si>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</si>
  <si>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</si>
  <si>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</si>
  <si>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</si>
  <si>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</si>
  <si>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</si>
  <si>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</si>
  <si>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6.4.11</t>
  </si>
  <si>
    <t>6.4.12</t>
  </si>
  <si>
    <t>6.4.13</t>
  </si>
  <si>
    <t>6.4.14</t>
  </si>
  <si>
    <t>COBERTURA 01 - ENTRE EDIFICAÇÕES (IMPLANTAÇÃO)</t>
  </si>
  <si>
    <t>6.6</t>
  </si>
  <si>
    <t>6.6.1</t>
  </si>
  <si>
    <t>6.6.2</t>
  </si>
  <si>
    <t>6.6.3</t>
  </si>
  <si>
    <t>PINTURA TESOURAS (GINÁSIO)</t>
  </si>
  <si>
    <t>6.7</t>
  </si>
  <si>
    <t>TROCA FORRO MADEIRA PARA PVC (BEIRAIS + CIRCULAÇÃO)</t>
  </si>
  <si>
    <t>6.7.1</t>
  </si>
  <si>
    <t>6.7.2</t>
  </si>
  <si>
    <t>6.7.3</t>
  </si>
  <si>
    <t>6.7.4</t>
  </si>
  <si>
    <t>6.7.5</t>
  </si>
  <si>
    <t>6.7.6</t>
  </si>
  <si>
    <t>6.8</t>
  </si>
  <si>
    <t>6.8.1</t>
  </si>
  <si>
    <t>6.8.2</t>
  </si>
  <si>
    <t>6.8.3</t>
  </si>
  <si>
    <t>6.8.4</t>
  </si>
  <si>
    <t>6.8.5</t>
  </si>
  <si>
    <t>TROCA FORRO MADEIRA PARA PVC (SALAS DE AULA)</t>
  </si>
  <si>
    <t>6.9</t>
  </si>
  <si>
    <t>6.9.1</t>
  </si>
  <si>
    <t>TROCA FORRO INTERNO PLACA DE FIBRA (PAVILHÃO)</t>
  </si>
  <si>
    <t>GUARDA-CORPOS E CORRIMÃO</t>
  </si>
  <si>
    <t>PINTURA GUARDA-CORPO E CORRIMÃO</t>
  </si>
  <si>
    <t>7.1.1</t>
  </si>
  <si>
    <t>7.1.2</t>
  </si>
  <si>
    <t>7.1.3</t>
  </si>
  <si>
    <t>COLOCAÇÃO CORRIMÃO</t>
  </si>
  <si>
    <t>7.2.1</t>
  </si>
  <si>
    <t>7.2.2</t>
  </si>
  <si>
    <t>INSTALAÇÃO DE CALHA EM PISO</t>
  </si>
  <si>
    <t>DRENAGEM E PLUVIAL</t>
  </si>
  <si>
    <t>8.1.1</t>
  </si>
  <si>
    <t>8.1.2</t>
  </si>
  <si>
    <t>8.1.3</t>
  </si>
  <si>
    <t>INSTALAÇÃO DE ALGEROZA</t>
  </si>
  <si>
    <t>8.2.1</t>
  </si>
  <si>
    <t>CALHAS E DESCIDAS</t>
  </si>
  <si>
    <t>MANUTENÇÃO E LIMPEZA DA REDE</t>
  </si>
  <si>
    <t>PPCI</t>
  </si>
  <si>
    <t>RADIER P/ CAIXAS D'AGUA E CASA DE BOMBAS</t>
  </si>
  <si>
    <t>SPDA</t>
  </si>
  <si>
    <t>11.4</t>
  </si>
  <si>
    <t>PLACA DE OBRA EM CHAPA DE ACO GALVANIZADO</t>
  </si>
  <si>
    <t>RETIRADA RODAPE EM MADEIRA</t>
  </si>
  <si>
    <t>LIXAMENTO DE PISO DE MADEIRA, COM USO DE POLIDORA POLITRIZ</t>
  </si>
  <si>
    <t>RIPAS DE MADEIRA INSTALAÇÃO</t>
  </si>
  <si>
    <t>GRAMPEAMENTO PAREDE - TRATAMENTO DE FISSURAS</t>
  </si>
  <si>
    <t>COMPACTAÇÃO MECÂNICA, COM COMPACTADOR DE SOLOS A PERCUSSÃO</t>
  </si>
  <si>
    <t>TRATAMENTO DE FISSURA DE DILATAÇÃO, COM TELA E SELANTE PU, INCLUSO PREENCHIMENTO COM ESPUMA EXPANSIVA PU</t>
  </si>
  <si>
    <t>SELANTE ACRILICO PARA TRATAMENTO / ACABAMENTO SUPERFICIAL DE CONCRETO ESTAMPADO, TIJOLO APARENTE, PEDRAS E OUTROS, 1 DEMÃO.</t>
  </si>
  <si>
    <t>ALUGUEL ANDAIME METÁLICO TUBULAR DE ENCAIXE, TIPO TORRE, 1,5M LARGURA (LOCAÇÃO 30 DIAS E 4 MONTAGENS/DESMONTAGENS) - FORNECIMENTO E INSTALAÇÃO</t>
  </si>
  <si>
    <t>REMOÇÃO DE TELA MILIMÉTRICA - SEM APROVEITAMENTO</t>
  </si>
  <si>
    <t>TELA MILIMÉTRICA PARA ESQUADRIAS - FORNECIMENTO E INSTALAÇÃO</t>
  </si>
  <si>
    <t>MOLDURA DE ESQUADRIA PARA TELA MILIMÉTRICA, COM GUARNIÇÃO, FIXAÇÃO COM PARAFUSOS - FORNECIMENTO E INSTALAÇÃO</t>
  </si>
  <si>
    <t>TELHAMENTO COM TELHA TRANSLUCIDA, INCLUSO IÇAMENTO.</t>
  </si>
  <si>
    <t>REPARO DE TESOURA EM MADEIRA</t>
  </si>
  <si>
    <t>TRAMA DE AÇO COMPOSTA POR TERÇAS PARA TELHADOS DE ATÉ 2 ÁGUAS PARA TELHA ONDULADA DE FIBROCIMENTO, METÁLICA, PLÁSTICA OU TERMOACÚSTICA, INCLUSO TRANSPORTE VERTICAL.</t>
  </si>
  <si>
    <t>FIXAÇÃO DE COBERTURA EM PAREDE, INCLUINDO CHAPA DE FIXAÇÃO - FORNCECIMENTO E INSTALAÇÃO</t>
  </si>
  <si>
    <t>ALGEROZ (RUFO LATERAL) EM AÇO GALVANIZADO #0,5MM</t>
  </si>
  <si>
    <t>ALUGUEL ANDAIME METÁLICO TUBULAR DE ENCAIXE, TIPO TORRE, 1,5M LARGURA (LOCAÇÃO 15 DIAS E 4 MONTAGENS/DESMONTAGENS) - FORNECIMENTO E INSTALAÇÃO</t>
  </si>
  <si>
    <t>RETIRADA RODA-FORRO EM MADEIRA, SEM APROVEITAMENTO</t>
  </si>
  <si>
    <t>REPARO DE BEIRAIS EM MADEIRA</t>
  </si>
  <si>
    <t>REMOÇÃO E INSTALAÇÃO DE FORROS FIBROMINERAL, DE FORMA MANUAL</t>
  </si>
  <si>
    <t>CALHA EM CHAPA DE AÇO GALVANIZADO NÚMERO 24, DESENVOLVIMENTO DE 110 CM, INCLUSO TRANSPORTE VERTICAL. AF_07/2019</t>
  </si>
  <si>
    <t>RETIRADA E RECOLOCAÇÃO DE GRADES DE FERRO</t>
  </si>
  <si>
    <t>CALHA EM CHAPA DE AÇO GALVANIZADO NÚMERO 24, DESENVOLVIMENTO DE 65 CM, INCLUSO TRANSPORTE VERTICAL.</t>
  </si>
  <si>
    <t>CURVA LONGA, 45 GRAUS, PVC, JUNTA ELÁSTICA, DN 100, PLUVIAL</t>
  </si>
  <si>
    <t>MANUTENÇÃO E LIMPEZA DE REDE PLUVIAL</t>
  </si>
  <si>
    <t>BARRA DE ELETRODUTO 3/4 VERMELHO - FORNECIMENTO E INSTALAÇÃO</t>
  </si>
  <si>
    <t>COTOVELO DE AÇO GALVANIZADO 3/4" - FORNECIMENTO E INSTALAÇÃO</t>
  </si>
  <si>
    <t>CAIXA DE PASSAGEM VERMELHA 3/4</t>
  </si>
  <si>
    <t>ABRACADEIRA DE PVC 3/4"</t>
  </si>
  <si>
    <t>LUVA 3/4 - FORNECIMENTO E INSTALAÇÃO.</t>
  </si>
  <si>
    <t>ACIONADOR COM SIRENE - FORNECIMENTO E INSTALAÇÃO</t>
  </si>
  <si>
    <t>CENTRAL DE ALARME DE INCENDIO - FORNECIMENTO E INSTALAÇÃO</t>
  </si>
  <si>
    <t>KIT PARAFUSO COM BUCHA 6mm - 50 UN. - FORNECIMENTO E INSTALAÇÃO</t>
  </si>
  <si>
    <t>CJ</t>
  </si>
  <si>
    <t>BATERIA 12V 7A</t>
  </si>
  <si>
    <t>EXTINTOR DE INCÊNDIO PORTÁTIL 4 KG, CLASSE ABC - FORNECIMENTO E INSTALAÇÃO.</t>
  </si>
  <si>
    <t>PLACA DE SINALIZACAO DE SEGURANCA CONTRA INCENDIO, FOTOLUMINESCENTE, QUADRADA, *20 X 20* CM, EM PVC *2* MM ANTI-CHAMAS (SIMBOLOS, CORES E PICTOGRAMAS)</t>
  </si>
  <si>
    <t>SUPORTE TIPO ''L'' PARA TUBULAÇÃO</t>
  </si>
  <si>
    <t>KIT PARAFUSO COM BUCHA 8mm - 50 UN. - FORNECIMENTO E INSTALAÇÃO</t>
  </si>
  <si>
    <t>KIT LIGAÇÕES DE BOMBAS (NA COR VERMELHA) - FORNECIMENTO E INSTALAÇÃO</t>
  </si>
  <si>
    <t>HIDRANTE  E MANGOTINHO</t>
  </si>
  <si>
    <t>LUMINÁRIA DE EMERGÊNCIA, BLOCO AUTÔNOMO COM 2 FÁROIS - FORNECIMENTO E INSTALAÇÃO</t>
  </si>
  <si>
    <t>LUMINÁRIA DE EMERGÊNCIA BALIZADORA DE LED - FORNECIMENTO E INSTALAÇÃO</t>
  </si>
  <si>
    <t>BARRA ANTIPÂNICO DUPLA - FORNECIMENTO E INSTALAÇÃO</t>
  </si>
  <si>
    <t>DEMOLICAO CALÇADA/PISO CONCRETO</t>
  </si>
  <si>
    <t>DEMOLIÇÃO DE PAVIMENTO INTERTRAVADO, DE FORMA MANUAL, SEM REAPROVEITAMENTO.</t>
  </si>
  <si>
    <t>CONCRETAGEM DE  VIGAS, PILARES E LAJES FCK 30 MPA, COM USO DE BOMBA  LANÇAMENTO, ADENSAMENTO E ACABAMENTO.</t>
  </si>
  <si>
    <t>CAIXA EQUIPOTENCIAL COM 11 TERMINAIS</t>
  </si>
  <si>
    <t>CAIXA DE INSPEÇÃO PARA ATERRAMENTO</t>
  </si>
  <si>
    <t>CONEXÃO BARRA CHATA COM CABO DE COBRE</t>
  </si>
  <si>
    <t>TERMINAL AEREO 300mm</t>
  </si>
  <si>
    <t>BARRA CHATA EM ALUMÍNIO 7/8" x 1/8"</t>
  </si>
  <si>
    <t>MALHA DE ATERRAMENTO 50mm² ABERTURA DE VALA E INSTALAÇÃO</t>
  </si>
  <si>
    <t>ELETRODUTO RÍGIDO ROSCÁVEL, PVC, DN 85 MM (3"), INCLUI FIXAÇÃO - FORNECIMENTO E INSTALAÇÃO.</t>
  </si>
  <si>
    <t>EMENDA DE BARRA CHATA (SPDA)</t>
  </si>
  <si>
    <t>FIXAÇÃO DE BARRA CHATA EM TELHADO - REBITE DE REPUXO DE ALUMINIO 4,8 X 16 mm</t>
  </si>
  <si>
    <t>DEMOLICAO CONTRAPISO/CAM.REGUL.PARA PISOS ATE 5cm</t>
  </si>
  <si>
    <t>DEMOLIÇÃO DE PISO TACO DE FORMA MANUAL, SEM REAPROVEITAMENTO. AF_12/2017</t>
  </si>
  <si>
    <t>REMOÇÃO DE ENTULHO DE FORMA MANUAL</t>
  </si>
  <si>
    <t>Rua 17 de abril, 543, Imigrante Norte, Campo Bom - RS</t>
  </si>
  <si>
    <t>DIVISÓRIAS LEVES</t>
  </si>
  <si>
    <t>DIVISÓRIAS SANITÁRIOS</t>
  </si>
  <si>
    <t>quarto casal: 9 + quarto solteiro: 7,5 + banheiro 2,52 + sala/cozinha 16,3</t>
  </si>
  <si>
    <t>quarto casal: 9 + quarto solteiro: 7,5 + banheiro 2,52 + sala/cozinha 16,4</t>
  </si>
  <si>
    <t>REMOÇÃO DE DIVISÓRIA LEVE</t>
  </si>
  <si>
    <t>PORTA PARA DIVISÓRIA MDF LINHA 90 MM - PERFIS DE ALUMINIO EXTRUDADO, INCLUSO PORTAL, BATENTES, DOBRADIÇAS E FECHADURA.</t>
  </si>
  <si>
    <t>5.6</t>
  </si>
  <si>
    <t>5.6.1</t>
  </si>
  <si>
    <t>TELA PROTEÇÃO 2º PAV.</t>
  </si>
  <si>
    <t>6.10</t>
  </si>
  <si>
    <t>6.10.1</t>
  </si>
  <si>
    <t>IMPERMEABILIZAÇÃO LAJE COBERTURA</t>
  </si>
  <si>
    <t>2.3</t>
  </si>
  <si>
    <t>2.3.1</t>
  </si>
  <si>
    <t>2.3.2</t>
  </si>
  <si>
    <t>8.2.2</t>
  </si>
  <si>
    <t>8.2.3</t>
  </si>
  <si>
    <t>ELÉTRICA</t>
  </si>
  <si>
    <t>SALA 08</t>
  </si>
  <si>
    <t>9.1.1</t>
  </si>
  <si>
    <t>9.1.2</t>
  </si>
  <si>
    <t>9.2.1</t>
  </si>
  <si>
    <t>9.2.2</t>
  </si>
  <si>
    <t>PAVILHÃO</t>
  </si>
  <si>
    <t>10.1.1</t>
  </si>
  <si>
    <t>10.1.2</t>
  </si>
  <si>
    <t>10.2.1</t>
  </si>
  <si>
    <t>10.3.1</t>
  </si>
  <si>
    <t>10.3.2</t>
  </si>
  <si>
    <t>10.3.3</t>
  </si>
  <si>
    <t>10.3.4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</si>
  <si>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</si>
  <si>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</si>
  <si>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</si>
  <si>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</si>
  <si>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</si>
  <si>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</si>
  <si>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</si>
  <si>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</si>
  <si>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</si>
  <si>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</si>
  <si>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</si>
  <si>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</si>
  <si>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</si>
  <si>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</si>
  <si>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</si>
  <si>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</si>
  <si>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</si>
  <si>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</si>
  <si>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</si>
  <si>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</si>
  <si>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</si>
  <si>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</si>
  <si>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</si>
  <si>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</si>
  <si>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</si>
  <si>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</si>
  <si>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</si>
  <si>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</si>
  <si>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</si>
  <si>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</si>
  <si>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</si>
  <si>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</si>
  <si>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</si>
  <si>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</si>
  <si>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14.1</t>
  </si>
  <si>
    <t>14.2</t>
  </si>
  <si>
    <t>14.3</t>
  </si>
  <si>
    <t>2.4</t>
  </si>
  <si>
    <t>9.2.3</t>
  </si>
  <si>
    <t>PENDENTE INDUSTRIAL 12 POLEGADAS, INCLUSO INSTALAÇÃO</t>
  </si>
  <si>
    <t>CHAPISCO APLICADO EM ALVENARIA (SEM PRESENÇA DE VÃOS) E ESTRUTURAS DE CONCRETO DE FACHADA, COM COLHER DE PEDREIRO. ARGAMASSA TRAÇO 1:3 COM PREPARO EM BETONEIRA 400L. AF_10/2022</t>
  </si>
  <si>
    <t>CHAPISCO APLICADO EM ALVENARIA (SEM PRESENÇA DE VÃOS) E ESTRUTURAS DE CONCRETO DE FACHADA, COM EQUIPAMENTO DE PROJEÇÃO. ARGAMASSA TRAÇO 1:3 COM PREPARO EM BETONEIRA 400 L. AF_10/2022</t>
  </si>
  <si>
    <t>CHAPISCO APLICADO EM ALVENARIA (COM PRESENÇA DE VÃOS) E ESTRUTURAS DE CONCRETO DE FACHADA, COM COLHER DE PEDREIRO. ARGAMASSA TRAÇO 1:3 COM PREPARO EM BETONEIRA 400L. AF_10/2022</t>
  </si>
  <si>
    <t>ESCAVAÇÃO MANUAL DE VALA. AF_09/2024</t>
  </si>
  <si>
    <t>LUMINÁRIA DE EMERGÊNCIA, COM 30 LÂMPADAS LED DE 2 W, SEM REATOR - FORNECIMENTO E INSTALAÇÃO. AF_09/2024</t>
  </si>
  <si>
    <t>LÂMPADA COMPACTA DE LED 10 W, BASE E27 - FORNECIMENTO E INSTALAÇÃO. AF_09/2024</t>
  </si>
  <si>
    <t>LOCAÇÃO CONVENCIONAL DE OBRA, UTILIZANDO GABARITO DE TÁBUAS CORRIDAS PONTALETADAS A CADA 2,00M - 2 UTILIZAÇÕES. AF_03/2024</t>
  </si>
  <si>
    <t>CAIXILHO FIXO DE ALUMÍNIO PARA VIDRO (VIDRO INCLUSO), BATENTE/ REQUADRO DE 4 A 14 CM, SEM GUARNIÇÃO/ ALIZAR, FIXAÇÃO COM PARAFUSOS, VEDAÇÃO COM SILICONE, EXCLUSIVE CONTRAMARCO - FORNECIMENTO E INSTALAÇÃO. AF_11/2024</t>
  </si>
  <si>
    <t>ALVENARIA DE VEDAÇÃO DE BLOCOS VAZADOS DE CONCRETO APARENTE DE 19X19X39 CM (ESPESSURA 19 CM) E ARGAMASSA DE ASSENTAMENTO COM PREPARO EM BETONEIRA. AF_12/2021</t>
  </si>
  <si>
    <t>LUMINÁRIA TIPO PLAFON CIRCULAR, DE SOBREPOR, COM LED DE 12/13 W - FORNECIMENTO E INSTALAÇÃO. AF_09/2024</t>
  </si>
  <si>
    <t>TELA ARAME GALVANIZADO REVESTIDO COM POLIMERO, MALHA HEXAGONAL DUPLA TORCAO, 8 X 10 CM (ZN/AL REVESTIDO COM POLIMERO), FIO *2,4* MM</t>
  </si>
  <si>
    <t>14.4</t>
  </si>
  <si>
    <t>COBERTURA - MANUTENÇÃO TELHAMENTO</t>
  </si>
  <si>
    <t>NIVELAMENTO PISO 2° ANDAR</t>
  </si>
  <si>
    <t>TROCA DE PISO PRÉDIO A DIREITA</t>
  </si>
  <si>
    <t>2.4.1</t>
  </si>
  <si>
    <t>2.4.2</t>
  </si>
  <si>
    <t>2.4.3</t>
  </si>
  <si>
    <t>2.4.4</t>
  </si>
  <si>
    <t>2.5</t>
  </si>
  <si>
    <t>2.5.1</t>
  </si>
  <si>
    <t>2.5.2</t>
  </si>
  <si>
    <t>2.5.3</t>
  </si>
  <si>
    <t>2.5.4</t>
  </si>
  <si>
    <t>REFORMA DO PISO DO GINÁSIO</t>
  </si>
  <si>
    <t>COBERTURA - TROCA TELHAMENTO (PAVILHÃO)</t>
  </si>
  <si>
    <t>PAREDES DE GESSO ACARTONADO PAVILHÃO</t>
  </si>
  <si>
    <t>7.2.3</t>
  </si>
  <si>
    <t>7.2.4</t>
  </si>
  <si>
    <t>FECHAMENTO FUNDOS ESCOLA</t>
  </si>
  <si>
    <t>GRADES MURO FRONTAL</t>
  </si>
  <si>
    <t xml:space="preserve">CERCA DE AÇO GALVANIZADO DE ALTURA VARIÁVEL, PARA CERCAMENTO, GRADIL COM BARRAS DE SEÇÃO CIRCULAR Ø10mm, MONTANTES VERTICAIS COM TUBOS DE Ø50mm A CADA 2,00m, MONTANTES HORIZONTAIS COM BARRAS CHATAS DE 25x5mm, FIXAÇÃO EM ALVENARIA A CADA 1,00m, TIRANTES DE SEÇÃO CIRCULAR Ø10mm A CADA 2,00m
</t>
  </si>
  <si>
    <t>REMOÇÃO DE GRADIL OU CERCA METÁLICOS, SEM REAPROVEITAMENTO</t>
  </si>
  <si>
    <t>PORTÃO E PORTA INFORMÁTICA</t>
  </si>
  <si>
    <t>GRADES E MUROS</t>
  </si>
  <si>
    <t>REBOCO INTERNO MURO</t>
  </si>
  <si>
    <t>7.1.4</t>
  </si>
  <si>
    <t>quarto casal: 9 + quarto solteiro: 7,5 + banheiro 2,52 + sala/cozinha 16,5</t>
  </si>
  <si>
    <t>INSTALAÇÃO DE ESPELHO CRISTAL 4MM</t>
  </si>
  <si>
    <t>2.6</t>
  </si>
  <si>
    <t>2.6.1</t>
  </si>
  <si>
    <t>2.6.2</t>
  </si>
  <si>
    <t>TROCA DE PISO SALA DIREÇÃO</t>
  </si>
  <si>
    <t>AMPLIAÇÃO DEPÓSITO</t>
  </si>
  <si>
    <t>SAPATAS</t>
  </si>
  <si>
    <t>9.1.3</t>
  </si>
  <si>
    <t>9.1.4</t>
  </si>
  <si>
    <t>9.1.5</t>
  </si>
  <si>
    <t>VIGA BALDRAME</t>
  </si>
  <si>
    <t>9.2.4</t>
  </si>
  <si>
    <t>9.3</t>
  </si>
  <si>
    <t>9.3.1</t>
  </si>
  <si>
    <t>9.3.2</t>
  </si>
  <si>
    <t>9.3.3</t>
  </si>
  <si>
    <t>9.3.4</t>
  </si>
  <si>
    <t>VIGA SUPERIOR</t>
  </si>
  <si>
    <t>quarto casal: 9 + quarto solteiro: 7,5 + banheiro 2,52 + sala/cozinha 16,1</t>
  </si>
  <si>
    <t>9.2.5</t>
  </si>
  <si>
    <t>9.4</t>
  </si>
  <si>
    <t>9.4.1</t>
  </si>
  <si>
    <t>9.4.2</t>
  </si>
  <si>
    <t>9.4.3</t>
  </si>
  <si>
    <t>9.4.4</t>
  </si>
  <si>
    <t>PILARES</t>
  </si>
  <si>
    <t>9.5</t>
  </si>
  <si>
    <t>ALVENARIA DE VEDAÇÃO</t>
  </si>
  <si>
    <t>9.5.1</t>
  </si>
  <si>
    <t>9.5.2</t>
  </si>
  <si>
    <t>9.5.3</t>
  </si>
  <si>
    <t>ABERTURAS</t>
  </si>
  <si>
    <t>PISO</t>
  </si>
  <si>
    <t>9.6</t>
  </si>
  <si>
    <t>9.6.1</t>
  </si>
  <si>
    <t>9.6.2</t>
  </si>
  <si>
    <t>9.6.3</t>
  </si>
  <si>
    <t>9.7</t>
  </si>
  <si>
    <t>9.7.1</t>
  </si>
  <si>
    <t>9.7.2</t>
  </si>
  <si>
    <t>9.8</t>
  </si>
  <si>
    <t>9.8.1</t>
  </si>
  <si>
    <t>9.8.2</t>
  </si>
  <si>
    <t>FORRO</t>
  </si>
  <si>
    <t>10.2.2</t>
  </si>
  <si>
    <t>10.2.3</t>
  </si>
  <si>
    <t>NOVO DEPÓSITO</t>
  </si>
  <si>
    <t>TELHADO</t>
  </si>
  <si>
    <t>9.9</t>
  </si>
  <si>
    <t>9.9.1</t>
  </si>
  <si>
    <t>9.9.2</t>
  </si>
  <si>
    <t>SERVIÇOS FINAIS</t>
  </si>
  <si>
    <t>INSTALAÇÃO DE TABELA DE BASQUETE</t>
  </si>
  <si>
    <t>PÓRTICO ENTRADA</t>
  </si>
  <si>
    <t>LAJE SUPERIOR</t>
  </si>
  <si>
    <t>15.1</t>
  </si>
  <si>
    <t>15.1.1</t>
  </si>
  <si>
    <t>15.1.2</t>
  </si>
  <si>
    <t>15.2</t>
  </si>
  <si>
    <t>15.2.2</t>
  </si>
  <si>
    <t>15.3</t>
  </si>
  <si>
    <t>15.3.1</t>
  </si>
  <si>
    <t>15.3.2</t>
  </si>
  <si>
    <t>15.4</t>
  </si>
  <si>
    <t>15.4.1</t>
  </si>
  <si>
    <t>16.1</t>
  </si>
  <si>
    <t>16.2</t>
  </si>
  <si>
    <t>16.3</t>
  </si>
  <si>
    <t>16.4</t>
  </si>
  <si>
    <t>REALOCAÇÃO DE APARELHO DE AR CONDICIONADO</t>
  </si>
  <si>
    <t>11.1.1</t>
  </si>
  <si>
    <t>11.1.2</t>
  </si>
  <si>
    <t>11.1.3</t>
  </si>
  <si>
    <t>11.1.4</t>
  </si>
  <si>
    <t>11.2.1</t>
  </si>
  <si>
    <t>11.3.1</t>
  </si>
  <si>
    <t>11.3.2</t>
  </si>
  <si>
    <t>11.3.3</t>
  </si>
  <si>
    <t>11.3.4</t>
  </si>
  <si>
    <t>11.3.5</t>
  </si>
  <si>
    <t>11.3.6</t>
  </si>
  <si>
    <t>11.3.7</t>
  </si>
  <si>
    <t>11.3.8</t>
  </si>
  <si>
    <t>11.4.1</t>
  </si>
  <si>
    <t>13.17</t>
  </si>
  <si>
    <t>13.18</t>
  </si>
  <si>
    <t>13.19</t>
  </si>
  <si>
    <t>13.20</t>
  </si>
  <si>
    <t>13.21</t>
  </si>
  <si>
    <t>13.22</t>
  </si>
  <si>
    <t>13.23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</si>
  <si>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</si>
  <si>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</si>
  <si>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</si>
  <si>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</si>
  <si>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</si>
  <si>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</si>
  <si>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</si>
  <si>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</si>
  <si>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</si>
  <si>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</si>
  <si>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</si>
  <si>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</si>
  <si>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16.1.1</t>
  </si>
  <si>
    <t>16.1.2</t>
  </si>
  <si>
    <t>16.1.3</t>
  </si>
  <si>
    <t>16.1.4</t>
  </si>
  <si>
    <t>16.1.5</t>
  </si>
  <si>
    <t>16.2.1</t>
  </si>
  <si>
    <t>16.2.2</t>
  </si>
  <si>
    <t>16.2.3</t>
  </si>
  <si>
    <t>16.3.1</t>
  </si>
  <si>
    <t>16.3.2</t>
  </si>
  <si>
    <t>16.3.3</t>
  </si>
  <si>
    <t>16.3.4</t>
  </si>
  <si>
    <t>16.4.1</t>
  </si>
  <si>
    <t>16.4.2</t>
  </si>
  <si>
    <t>16.4.3</t>
  </si>
  <si>
    <t>17.1</t>
  </si>
  <si>
    <t>17.2</t>
  </si>
  <si>
    <t>17.3</t>
  </si>
  <si>
    <t>17.4</t>
  </si>
  <si>
    <t>17.5</t>
  </si>
  <si>
    <t>17.6</t>
  </si>
  <si>
    <t>7.2.5</t>
  </si>
  <si>
    <t>7.2.6</t>
  </si>
  <si>
    <t>quarto casal: 9 + quarto solteiro: 7,5 + banheiro 2,52 + sala/cozinha 16,6</t>
  </si>
  <si>
    <t>ALTERAÇÃO PORTÃO DE CORRER</t>
  </si>
  <si>
    <t>REALOCAÇÃO DE PORTÃO DE CORRER METÁLICO</t>
  </si>
  <si>
    <t>9.2.6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</si>
</sst>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-&quot;R$&quot;* #,##0.00_-;\-&quot;R$&quot;* #,##0.00_-;_-&quot;R$&quot;* &quot;-&quot;??_-;_-@_-"/>
    <numFmt numFmtId="166" formatCode="_(* #,##0.00_);_(* \(#,##0.00\);_(* &quot;-&quot;??_);_(@_)"/>
    <numFmt numFmtId="167" formatCode="_(&quot;R$ &quot;* #,##0.00_);_(&quot;R$ &quot;* \(#,##0.00\);_(&quot;R$ &quot;* &quot;-&quot;??_);_(@_)"/>
    <numFmt numFmtId="173" formatCode="[$-F800]dddd\,\ mmmm\ dd\,\ yyyy"/>
    <numFmt numFmtId="174" formatCode="_-&quot;R$&quot;* #,##0.0000_-;\-&quot;R$&quot;* #,##0.0000_-;_-&quot;R$&quot;* &quot;-&quot;??_-;_-@_-"/>
    <numFmt numFmtId="175" formatCode="_(&quot;$&quot;* #,##0.00_);_(&quot;$&quot;* \(#,##0.00\);_(&quot;$&quot;* &quot;-&quot;??_);_(@_)"/>
    <numFmt numFmtId="176" formatCode="#,##0.00\ ;\-#,##0.00\ ;&quot; -&quot;#\ ;@\ 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9"/>
      <color theme="0"/>
      <name val="Arial"/>
      <family val="2"/>
    </font>
    <font>
      <sz val="8"/>
      <name val="Calibri"/>
      <family val="2"/>
      <scheme val="minor"/>
    </font>
    <font>
      <sz val="11"/>
      <name val="Arial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41"/>
      </patternFill>
    </fill>
    <fill>
      <patternFill patternType="solid">
        <fgColor theme="6" tint="-0.499984740745262"/>
        <bgColor indexed="31"/>
      </patternFill>
    </fill>
    <fill>
      <patternFill patternType="solid">
        <fgColor theme="0" tint="-0.49998474074526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47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2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1" fillId="0" borderId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17" fillId="0" borderId="0"/>
    <xf numFmtId="0" fontId="5" fillId="0" borderId="0"/>
    <xf numFmtId="0" fontId="5" fillId="0" borderId="0"/>
    <xf numFmtId="0" fontId="5" fillId="0" borderId="0"/>
    <xf numFmtId="175" fontId="5" fillId="0" borderId="0" applyFont="0" applyFill="0" applyBorder="0" applyAlignment="0" applyProtection="0"/>
    <xf numFmtId="0" fontId="5" fillId="0" borderId="0"/>
    <xf numFmtId="175" fontId="5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18" fillId="20" borderId="0" applyNumberFormat="0" applyBorder="0" applyAlignment="0" applyProtection="0"/>
    <xf numFmtId="0" fontId="18" fillId="18" borderId="0" applyNumberFormat="0" applyBorder="0" applyAlignment="0" applyProtection="0"/>
    <xf numFmtId="0" fontId="18" fillId="15" borderId="0" applyNumberFormat="0" applyBorder="0" applyAlignment="0" applyProtection="0"/>
    <xf numFmtId="0" fontId="18" fillId="21" borderId="0" applyNumberFormat="0" applyBorder="0" applyAlignment="0" applyProtection="0"/>
    <xf numFmtId="0" fontId="18" fillId="20" borderId="0" applyNumberFormat="0" applyBorder="0" applyAlignment="0" applyProtection="0"/>
    <xf numFmtId="0" fontId="18" fillId="14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13" applyNumberFormat="0" applyAlignment="0" applyProtection="0"/>
    <xf numFmtId="0" fontId="21" fillId="24" borderId="14" applyNumberFormat="0" applyAlignment="0" applyProtection="0"/>
    <xf numFmtId="0" fontId="22" fillId="0" borderId="15" applyNumberFormat="0" applyFill="0" applyAlignment="0" applyProtection="0"/>
    <xf numFmtId="0" fontId="18" fillId="20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0" borderId="0" applyNumberFormat="0" applyBorder="0" applyAlignment="0" applyProtection="0"/>
    <xf numFmtId="0" fontId="18" fillId="28" borderId="0" applyNumberFormat="0" applyBorder="0" applyAlignment="0" applyProtection="0"/>
    <xf numFmtId="0" fontId="23" fillId="14" borderId="13" applyNumberFormat="0" applyAlignment="0" applyProtection="0"/>
    <xf numFmtId="0" fontId="2" fillId="0" borderId="0"/>
    <xf numFmtId="0" fontId="24" fillId="29" borderId="0" applyNumberFormat="0" applyBorder="0" applyAlignment="0" applyProtection="0"/>
    <xf numFmtId="0" fontId="25" fillId="15" borderId="0" applyNumberFormat="0" applyBorder="0" applyAlignment="0" applyProtection="0"/>
    <xf numFmtId="0" fontId="6" fillId="0" borderId="0"/>
    <xf numFmtId="0" fontId="5" fillId="15" borderId="16" applyNumberFormat="0" applyAlignment="0" applyProtection="0"/>
    <xf numFmtId="9" fontId="5" fillId="0" borderId="0" applyFill="0" applyBorder="0" applyAlignment="0" applyProtection="0"/>
    <xf numFmtId="0" fontId="26" fillId="23" borderId="17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32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176" fontId="2" fillId="0" borderId="0"/>
    <xf numFmtId="0" fontId="5" fillId="0" borderId="0"/>
    <xf numFmtId="0" fontId="34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2" fillId="0" borderId="0" xfId="3"/>
    <xf numFmtId="0" fontId="6" fillId="0" borderId="0" xfId="3" applyFont="1" applyAlignment="1">
      <alignment horizontal="center" wrapText="1"/>
    </xf>
    <xf numFmtId="165" fontId="6" fillId="0" borderId="0" xfId="3" applyNumberFormat="1" applyFont="1" applyAlignment="1">
      <alignment horizontal="center" wrapText="1"/>
    </xf>
    <xf numFmtId="4" fontId="7" fillId="3" borderId="10" xfId="3" applyNumberFormat="1" applyFont="1" applyFill="1" applyBorder="1" applyAlignment="1">
      <alignment horizontal="center" vertical="center" wrapText="1"/>
    </xf>
    <xf numFmtId="165" fontId="7" fillId="3" borderId="10" xfId="3" applyNumberFormat="1" applyFont="1" applyFill="1" applyBorder="1" applyAlignment="1">
      <alignment horizontal="center" vertical="center" wrapText="1"/>
    </xf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5" borderId="0" xfId="3" applyFont="1" applyFill="1" applyAlignment="1">
      <alignment horizontal="center" vertical="center" wrapText="1"/>
    </xf>
    <xf numFmtId="4" fontId="7" fillId="5" borderId="0" xfId="3" applyNumberFormat="1" applyFont="1" applyFill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44" fontId="7" fillId="5" borderId="0" xfId="3" applyNumberFormat="1" applyFont="1" applyFill="1" applyAlignment="1">
      <alignment horizontal="center" vertical="center" wrapText="1"/>
    </xf>
    <xf numFmtId="44" fontId="9" fillId="5" borderId="0" xfId="3" applyNumberFormat="1" applyFont="1" applyFill="1" applyAlignment="1">
      <alignment horizontal="center" vertical="center" wrapText="1"/>
    </xf>
    <xf numFmtId="44" fontId="7" fillId="5" borderId="0" xfId="3" applyNumberFormat="1" applyFont="1" applyFill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4" fontId="7" fillId="0" borderId="0" xfId="3" applyNumberFormat="1" applyFont="1" applyAlignment="1">
      <alignment vertical="center" wrapText="1"/>
    </xf>
    <xf numFmtId="44" fontId="7" fillId="0" borderId="0" xfId="3" applyNumberFormat="1" applyFont="1" applyAlignment="1">
      <alignment vertical="center" wrapText="1"/>
    </xf>
    <xf numFmtId="0" fontId="6" fillId="2" borderId="7" xfId="3" applyFont="1" applyFill="1" applyBorder="1" applyAlignment="1">
      <alignment horizontal="center" vertical="center" wrapText="1"/>
    </xf>
    <xf numFmtId="3" fontId="7" fillId="5" borderId="0" xfId="3" applyNumberFormat="1" applyFont="1" applyFill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2" fillId="0" borderId="0" xfId="0" applyFont="1"/>
    <xf numFmtId="0" fontId="7" fillId="0" borderId="0" xfId="4" applyFont="1"/>
    <xf numFmtId="0" fontId="0" fillId="0" borderId="0" xfId="0" applyAlignment="1">
      <alignment horizontal="center"/>
    </xf>
    <xf numFmtId="165" fontId="7" fillId="0" borderId="0" xfId="4" applyNumberFormat="1" applyFont="1"/>
    <xf numFmtId="165" fontId="7" fillId="0" borderId="1" xfId="4" applyNumberFormat="1" applyFont="1" applyBorder="1"/>
    <xf numFmtId="165" fontId="7" fillId="0" borderId="0" xfId="4" applyNumberFormat="1" applyFont="1" applyAlignment="1">
      <alignment horizontal="left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165" fontId="10" fillId="0" borderId="0" xfId="3" applyNumberFormat="1" applyFont="1" applyAlignment="1">
      <alignment vertical="center"/>
    </xf>
    <xf numFmtId="165" fontId="8" fillId="0" borderId="0" xfId="3" applyNumberFormat="1" applyFont="1" applyAlignment="1">
      <alignment vertical="center"/>
    </xf>
    <xf numFmtId="44" fontId="7" fillId="0" borderId="0" xfId="4" applyNumberFormat="1" applyFont="1"/>
    <xf numFmtId="0" fontId="10" fillId="0" borderId="0" xfId="3" applyFont="1"/>
    <xf numFmtId="4" fontId="10" fillId="0" borderId="0" xfId="3" applyNumberFormat="1" applyFont="1"/>
    <xf numFmtId="165" fontId="10" fillId="0" borderId="0" xfId="3" applyNumberFormat="1" applyFont="1"/>
    <xf numFmtId="165" fontId="8" fillId="0" borderId="0" xfId="3" applyNumberFormat="1" applyFont="1"/>
    <xf numFmtId="0" fontId="13" fillId="0" borderId="0" xfId="0" applyFont="1" applyAlignment="1">
      <alignment vertical="center" wrapText="1"/>
    </xf>
    <xf numFmtId="0" fontId="4" fillId="2" borderId="3" xfId="3" applyFont="1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4" fillId="2" borderId="5" xfId="3" applyFont="1" applyFill="1" applyBorder="1" applyAlignment="1">
      <alignment vertical="center" wrapText="1"/>
    </xf>
    <xf numFmtId="2" fontId="5" fillId="2" borderId="4" xfId="1" applyNumberFormat="1" applyFont="1" applyFill="1" applyBorder="1" applyAlignment="1">
      <alignment horizontal="center" vertical="center"/>
    </xf>
    <xf numFmtId="0" fontId="4" fillId="2" borderId="8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3" fontId="7" fillId="8" borderId="10" xfId="3" applyNumberFormat="1" applyFont="1" applyFill="1" applyBorder="1" applyAlignment="1">
      <alignment horizontal="center" vertical="center" wrapText="1"/>
    </xf>
    <xf numFmtId="4" fontId="7" fillId="8" borderId="10" xfId="3" applyNumberFormat="1" applyFont="1" applyFill="1" applyBorder="1" applyAlignment="1">
      <alignment horizontal="center" vertical="center" wrapText="1"/>
    </xf>
    <xf numFmtId="44" fontId="7" fillId="8" borderId="10" xfId="3" applyNumberFormat="1" applyFont="1" applyFill="1" applyBorder="1" applyAlignment="1">
      <alignment horizontal="center" vertical="center" wrapText="1"/>
    </xf>
    <xf numFmtId="3" fontId="15" fillId="9" borderId="3" xfId="3" applyNumberFormat="1" applyFont="1" applyFill="1" applyBorder="1" applyAlignment="1">
      <alignment horizontal="center" vertical="center" wrapText="1"/>
    </xf>
    <xf numFmtId="3" fontId="15" fillId="9" borderId="8" xfId="3" applyNumberFormat="1" applyFont="1" applyFill="1" applyBorder="1" applyAlignment="1">
      <alignment vertical="center" wrapText="1"/>
    </xf>
    <xf numFmtId="3" fontId="15" fillId="9" borderId="11" xfId="3" applyNumberFormat="1" applyFont="1" applyFill="1" applyBorder="1" applyAlignment="1">
      <alignment vertical="center" wrapText="1"/>
    </xf>
    <xf numFmtId="0" fontId="15" fillId="10" borderId="12" xfId="3" applyFont="1" applyFill="1" applyBorder="1" applyAlignment="1">
      <alignment vertical="center" wrapText="1"/>
    </xf>
    <xf numFmtId="0" fontId="15" fillId="10" borderId="12" xfId="3" applyFont="1" applyFill="1" applyBorder="1" applyAlignment="1">
      <alignment horizontal="right" vertical="center" wrapText="1"/>
    </xf>
    <xf numFmtId="3" fontId="15" fillId="7" borderId="10" xfId="3" applyNumberFormat="1" applyFont="1" applyFill="1" applyBorder="1" applyAlignment="1">
      <alignment horizontal="center" vertical="center" wrapText="1"/>
    </xf>
    <xf numFmtId="165" fontId="15" fillId="11" borderId="10" xfId="2" applyNumberFormat="1" applyFont="1" applyFill="1" applyBorder="1" applyAlignment="1" applyProtection="1">
      <alignment horizontal="center" vertical="center" wrapText="1"/>
    </xf>
    <xf numFmtId="165" fontId="7" fillId="0" borderId="0" xfId="4" applyNumberFormat="1" applyFont="1" applyAlignment="1">
      <alignment horizontal="center"/>
    </xf>
    <xf numFmtId="0" fontId="15" fillId="10" borderId="4" xfId="3" applyFont="1" applyFill="1" applyBorder="1" applyAlignment="1">
      <alignment horizontal="right" vertical="center" wrapText="1"/>
    </xf>
    <xf numFmtId="44" fontId="15" fillId="10" borderId="10" xfId="3" applyNumberFormat="1" applyFont="1" applyFill="1" applyBorder="1" applyAlignment="1">
      <alignment horizontal="center" vertical="center" wrapText="1"/>
    </xf>
    <xf numFmtId="165" fontId="8" fillId="0" borderId="0" xfId="3" applyNumberFormat="1" applyFont="1" applyAlignment="1">
      <alignment horizontal="center" vertical="center"/>
    </xf>
    <xf numFmtId="165" fontId="7" fillId="0" borderId="1" xfId="4" applyNumberFormat="1" applyFont="1" applyBorder="1" applyAlignment="1">
      <alignment horizontal="center"/>
    </xf>
    <xf numFmtId="165" fontId="8" fillId="0" borderId="0" xfId="3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5" fillId="10" borderId="3" xfId="3" applyFont="1" applyFill="1" applyBorder="1" applyAlignment="1">
      <alignment vertical="center" wrapText="1"/>
    </xf>
    <xf numFmtId="0" fontId="15" fillId="10" borderId="10" xfId="3" applyFont="1" applyFill="1" applyBorder="1" applyAlignment="1">
      <alignment vertical="center" wrapText="1"/>
    </xf>
    <xf numFmtId="0" fontId="14" fillId="0" borderId="0" xfId="0" applyFont="1"/>
    <xf numFmtId="0" fontId="6" fillId="2" borderId="2" xfId="3" applyFont="1" applyFill="1" applyBorder="1" applyAlignment="1">
      <alignment horizontal="center" vertical="center" wrapText="1"/>
    </xf>
    <xf numFmtId="17" fontId="4" fillId="2" borderId="6" xfId="3" applyNumberFormat="1" applyFont="1" applyFill="1" applyBorder="1" applyAlignment="1">
      <alignment horizontal="center" vertical="center" wrapText="1"/>
    </xf>
    <xf numFmtId="2" fontId="5" fillId="2" borderId="9" xfId="1" applyNumberFormat="1" applyFont="1" applyFill="1" applyBorder="1" applyAlignment="1">
      <alignment horizontal="center" vertical="center"/>
    </xf>
    <xf numFmtId="0" fontId="4" fillId="4" borderId="7" xfId="3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center" vertical="center" wrapText="1"/>
    </xf>
    <xf numFmtId="174" fontId="10" fillId="0" borderId="0" xfId="3" applyNumberFormat="1" applyFont="1" applyAlignment="1">
      <alignment vertical="center"/>
    </xf>
    <xf numFmtId="44" fontId="0" fillId="0" borderId="0" xfId="0" applyNumberFormat="1" applyAlignment="1">
      <alignment horizontal="center"/>
    </xf>
    <xf numFmtId="0" fontId="0" fillId="12" borderId="0" xfId="0" applyFill="1"/>
    <xf numFmtId="0" fontId="7" fillId="6" borderId="10" xfId="4" applyFont="1" applyFill="1" applyBorder="1" applyAlignment="1">
      <alignment vertical="center" wrapText="1"/>
    </xf>
    <xf numFmtId="0" fontId="7" fillId="8" borderId="10" xfId="0" applyNumberFormat="1" applyFont="1" applyFill="1" applyBorder="1" applyAlignment="1">
      <alignment horizontal="center" vertical="center"/>
    </xf>
    <xf numFmtId="0" fontId="7" fillId="8" borderId="10" xfId="3" applyNumberFormat="1" applyFont="1" applyFill="1" applyBorder="1" applyAlignment="1">
      <alignment horizontal="center" vertical="center" wrapText="1"/>
    </xf>
    <xf numFmtId="3" fontId="7" fillId="7" borderId="0" xfId="3" applyNumberFormat="1" applyFont="1" applyFill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7" fillId="7" borderId="0" xfId="3" applyFont="1" applyFill="1" applyAlignment="1">
      <alignment horizontal="center" vertical="center" wrapText="1"/>
    </xf>
    <xf numFmtId="4" fontId="7" fillId="7" borderId="0" xfId="3" applyNumberFormat="1" applyFont="1" applyFill="1" applyAlignment="1">
      <alignment horizontal="center" vertical="center" wrapText="1"/>
    </xf>
    <xf numFmtId="44" fontId="7" fillId="7" borderId="0" xfId="0" applyNumberFormat="1" applyFont="1" applyFill="1" applyAlignment="1">
      <alignment horizontal="center" vertical="center"/>
    </xf>
    <xf numFmtId="44" fontId="7" fillId="7" borderId="0" xfId="3" applyNumberFormat="1" applyFont="1" applyFill="1" applyAlignment="1">
      <alignment horizontal="center" vertical="center" wrapText="1"/>
    </xf>
    <xf numFmtId="165" fontId="15" fillId="10" borderId="10" xfId="2" applyNumberFormat="1" applyFont="1" applyFill="1" applyBorder="1" applyAlignment="1" applyProtection="1">
      <alignment horizontal="center" vertical="center" wrapText="1"/>
    </xf>
    <xf numFmtId="165" fontId="7" fillId="0" borderId="0" xfId="4" applyNumberFormat="1" applyFont="1" applyBorder="1"/>
    <xf numFmtId="165" fontId="7" fillId="0" borderId="0" xfId="4" applyNumberFormat="1" applyFont="1" applyBorder="1" applyAlignment="1">
      <alignment horizontal="center"/>
    </xf>
    <xf numFmtId="0" fontId="12" fillId="0" borderId="0" xfId="0" applyFont="1" applyBorder="1"/>
    <xf numFmtId="165" fontId="7" fillId="0" borderId="0" xfId="4" applyNumberFormat="1" applyFont="1" applyAlignment="1">
      <alignment horizontal="right"/>
    </xf>
    <xf numFmtId="0" fontId="0" fillId="0" borderId="0" xfId="0"/>
    <xf numFmtId="44" fontId="14" fillId="0" borderId="0" xfId="0" applyNumberFormat="1" applyFont="1"/>
    <xf numFmtId="0" fontId="3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wrapText="1"/>
    </xf>
    <xf numFmtId="0" fontId="4" fillId="4" borderId="7" xfId="3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center" vertical="center" wrapText="1"/>
    </xf>
    <xf numFmtId="4" fontId="4" fillId="4" borderId="7" xfId="3" applyNumberFormat="1" applyFont="1" applyFill="1" applyBorder="1" applyAlignment="1">
      <alignment horizontal="center" vertical="center" wrapText="1"/>
    </xf>
    <xf numFmtId="4" fontId="4" fillId="4" borderId="9" xfId="3" applyNumberFormat="1" applyFont="1" applyFill="1" applyBorder="1" applyAlignment="1">
      <alignment horizontal="center" vertical="center" wrapText="1"/>
    </xf>
    <xf numFmtId="165" fontId="4" fillId="4" borderId="3" xfId="3" applyNumberFormat="1" applyFont="1" applyFill="1" applyBorder="1" applyAlignment="1">
      <alignment horizontal="center" vertical="center" wrapText="1"/>
    </xf>
    <xf numFmtId="165" fontId="4" fillId="4" borderId="8" xfId="3" applyNumberFormat="1" applyFont="1" applyFill="1" applyBorder="1" applyAlignment="1">
      <alignment horizontal="center" vertical="center" wrapText="1"/>
    </xf>
    <xf numFmtId="165" fontId="4" fillId="4" borderId="4" xfId="3" applyNumberFormat="1" applyFont="1" applyFill="1" applyBorder="1" applyAlignment="1">
      <alignment horizontal="center" vertical="center" wrapText="1"/>
    </xf>
    <xf numFmtId="173" fontId="7" fillId="0" borderId="0" xfId="4" applyNumberFormat="1" applyFont="1" applyAlignment="1">
      <alignment horizontal="center"/>
    </xf>
    <xf numFmtId="0" fontId="3" fillId="0" borderId="1" xfId="3" applyFont="1" applyBorder="1" applyAlignment="1">
      <alignment horizontal="center" vertical="center" wrapText="1"/>
    </xf>
    <xf numFmtId="0" fontId="4" fillId="2" borderId="8" xfId="3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 wrapText="1"/>
    </xf>
    <xf numFmtId="165" fontId="4" fillId="4" borderId="7" xfId="3" applyNumberFormat="1" applyFont="1" applyFill="1" applyBorder="1" applyAlignment="1">
      <alignment horizontal="center" vertical="center" wrapText="1"/>
    </xf>
    <xf numFmtId="165" fontId="4" fillId="4" borderId="9" xfId="3" applyNumberFormat="1" applyFont="1" applyFill="1" applyBorder="1" applyAlignment="1">
      <alignment horizontal="center" vertical="center" wrapText="1"/>
    </xf>
  </cellXfs>
  <cellStyles count="64">
    <cellStyle name="20% - Ênfase1 2" xfId="19"/>
    <cellStyle name="20% - Ênfase2 2" xfId="18"/>
    <cellStyle name="20% - Ênfase3 2" xfId="17"/>
    <cellStyle name="20% - Ênfase4 2" xfId="20"/>
    <cellStyle name="20% - Ênfase5 2" xfId="21"/>
    <cellStyle name="20% - Ênfase6 2" xfId="22"/>
    <cellStyle name="40% - Ênfase1 2" xfId="23"/>
    <cellStyle name="40% - Ênfase2 2" xfId="24"/>
    <cellStyle name="40% - Ênfase3 2" xfId="25"/>
    <cellStyle name="40% - Ênfase4 2" xfId="26"/>
    <cellStyle name="40% - Ênfase5 2" xfId="27"/>
    <cellStyle name="40% - Ênfase6 2" xfId="28"/>
    <cellStyle name="60% - Ênfase1 2" xfId="29"/>
    <cellStyle name="60% - Ênfase2 2" xfId="30"/>
    <cellStyle name="60% - Ênfase3 2" xfId="31"/>
    <cellStyle name="60% - Ênfase4 2" xfId="32"/>
    <cellStyle name="60% - Ênfase5 2" xfId="33"/>
    <cellStyle name="60% - Ênfase6 2" xfId="34"/>
    <cellStyle name="Bom 2" xfId="35"/>
    <cellStyle name="Cálculo 2" xfId="36"/>
    <cellStyle name="Célula de Verificação 2" xfId="37"/>
    <cellStyle name="Célula Vinculada 2" xfId="38"/>
    <cellStyle name="Ênfase1 2" xfId="39"/>
    <cellStyle name="Ênfase2 2" xfId="40"/>
    <cellStyle name="Ênfase3 2" xfId="41"/>
    <cellStyle name="Ênfase4 2" xfId="42"/>
    <cellStyle name="Ênfase5 2" xfId="43"/>
    <cellStyle name="Ênfase6 2" xfId="44"/>
    <cellStyle name="Entrada 2" xfId="45"/>
    <cellStyle name="Excel Built-in Normal" xfId="3"/>
    <cellStyle name="Excel Built-in Normal 1" xfId="46"/>
    <cellStyle name="Hiperlink 2" xfId="63"/>
    <cellStyle name="Incorreto 2" xfId="47"/>
    <cellStyle name="Moeda 2" xfId="6"/>
    <cellStyle name="Moeda 3" xfId="16"/>
    <cellStyle name="Moeda 3 2" xfId="14"/>
    <cellStyle name="Neutra 2" xfId="48"/>
    <cellStyle name="Normal" xfId="0" builtinId="0"/>
    <cellStyle name="Normal 2" xfId="4"/>
    <cellStyle name="Normal 2 2" xfId="8"/>
    <cellStyle name="Normal 2 3" xfId="12"/>
    <cellStyle name="Normal 2 4" xfId="49"/>
    <cellStyle name="Normal 2 5" xfId="13"/>
    <cellStyle name="Normal 2 6" xfId="11"/>
    <cellStyle name="Normal 3" xfId="7"/>
    <cellStyle name="Normal 4" xfId="10"/>
    <cellStyle name="Normal 4 2" xfId="62"/>
    <cellStyle name="Normal 4 3" xfId="15"/>
    <cellStyle name="Nota 2" xfId="50"/>
    <cellStyle name="Porcentagem" xfId="1" builtinId="5"/>
    <cellStyle name="Porcentagem 2" xfId="9"/>
    <cellStyle name="Porcentagem 3" xfId="51"/>
    <cellStyle name="Saída 2" xfId="52"/>
    <cellStyle name="Separador de milhares 2" xfId="5"/>
    <cellStyle name="Separador de milhares 3" xfId="61"/>
    <cellStyle name="Texto de Aviso 2" xfId="53"/>
    <cellStyle name="Texto Explicativo 2" xfId="54"/>
    <cellStyle name="Título 1 1" xfId="56"/>
    <cellStyle name="Título 1 2" xfId="55"/>
    <cellStyle name="Título 2 2" xfId="57"/>
    <cellStyle name="Título 3 2" xfId="58"/>
    <cellStyle name="Título 4 2" xfId="59"/>
    <cellStyle name="Total 2" xfId="6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TOS%20E%20FISCALIZA&#199;&#195;O/7.%20PROJETOS%20EM%20ANDAMENTO/44.%20FINALIZA&#199;&#195;O%20DO%20CENTRO%20VIDA%20DE%20ESPECIALIDADES%20M&#201;DICAS/DECLARA&#199;&#195;O%20BD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TOS%20E%20FISCALIZA&#199;&#195;O/7.%20PROJETOS%20EM%20ANDAMENTO/45.%20A%20CASA%20&#201;%20SUA/OR&#199;AMENTOS/Or&#231;amento%20Resid&#234;nci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ENCHER"/>
      <sheetName val="DECLARAÇÃO"/>
    </sheetNames>
    <sheetDataSet>
      <sheetData sheetId="0">
        <row r="5">
          <cell r="H5" t="str">
            <v>Prefeitura Municipal de</v>
          </cell>
          <cell r="I5" t="str">
            <v>Empresa</v>
          </cell>
        </row>
        <row r="14">
          <cell r="H14" t="str">
            <v xml:space="preserve">CREA nº </v>
          </cell>
          <cell r="I14" t="str">
            <v xml:space="preserve">CAU nº </v>
          </cell>
        </row>
        <row r="19">
          <cell r="G19" t="str">
            <v>empreitada por preço global</v>
          </cell>
          <cell r="H19" t="str">
            <v>empreitada por preço unitário</v>
          </cell>
          <cell r="L19" t="str">
            <v>sem desoneração</v>
          </cell>
          <cell r="M19" t="str">
            <v>desonerados</v>
          </cell>
        </row>
        <row r="22">
          <cell r="L22" t="str">
            <v>valor total da obra</v>
          </cell>
          <cell r="M22" t="str">
            <v>valor da mão de obra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0"/>
  <sheetViews>
    <sheetView tabSelected="1" zoomScaleNormal="100" workbookViewId="0">
      <pane ySplit="7" topLeftCell="A8" activePane="bottomLeft" state="frozen"/>
      <selection pane="bottomLeft" activeCell="P397" sqref="P397"/>
    </sheetView>
  </sheetViews>
  <sheetFormatPr defaultRowHeight="15" x14ac:dyDescent="0.25"/>
  <cols>
    <col min="1" max="1" width="8.28515625" bestFit="1" customWidth="1"/>
    <col min="2" max="2" width="12.7109375" customWidth="1"/>
    <col min="3" max="3" width="10.7109375" customWidth="1"/>
    <col min="4" max="4" width="55.7109375" customWidth="1"/>
    <col min="5" max="5" width="8.28515625" customWidth="1"/>
    <col min="6" max="6" width="50.42578125" hidden="1" customWidth="1"/>
    <col min="7" max="7" width="10.7109375" customWidth="1"/>
    <col min="8" max="10" width="13" bestFit="1" customWidth="1"/>
    <col min="11" max="11" width="17.42578125" customWidth="1"/>
    <col min="12" max="12" width="16.85546875" customWidth="1"/>
    <col min="13" max="13" width="18.28515625" customWidth="1"/>
    <col min="14" max="14" width="14.140625" bestFit="1" customWidth="1"/>
    <col min="15" max="15" width="13" bestFit="1" customWidth="1"/>
    <col min="16" max="16" width="14.140625" bestFit="1" customWidth="1"/>
    <col min="17" max="17" width="12.28515625" customWidth="1"/>
    <col min="18" max="18" width="18.42578125" customWidth="1"/>
    <col min="19" max="19" width="17" customWidth="1"/>
    <col min="20" max="20" width="17.85546875" style="26" customWidth="1"/>
    <col min="21" max="21" width="9.140625" style="65"/>
    <col min="22" max="22" width="13.28515625" style="65" bestFit="1" customWidth="1"/>
    <col min="23" max="27" width="9.140625" style="65"/>
    <col min="28" max="28" width="15.85546875" style="65" bestFit="1" customWidth="1"/>
    <col min="29" max="29" width="14.28515625" style="65" bestFit="1" customWidth="1"/>
  </cols>
  <sheetData>
    <row r="1" spans="1:20" ht="18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2" spans="1:20" ht="18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90"/>
      <c r="R2" s="100"/>
      <c r="S2" s="100"/>
      <c r="T2" s="100"/>
    </row>
    <row r="3" spans="1:20" ht="25.5" x14ac:dyDescent="0.25">
      <c r="A3" s="40" t="s">
        <v>22</v>
      </c>
      <c r="B3" s="44"/>
      <c r="C3" s="101" t="s">
        <v>220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21" t="s">
        <v>109</v>
      </c>
      <c r="R3" s="66" t="s">
        <v>93</v>
      </c>
      <c r="S3" s="41" t="s">
        <v>94</v>
      </c>
      <c r="T3" s="43"/>
    </row>
    <row r="4" spans="1:20" x14ac:dyDescent="0.25">
      <c r="A4" s="42" t="s">
        <v>23</v>
      </c>
      <c r="B4" s="45"/>
      <c r="C4" s="102" t="s">
        <v>456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68" t="s">
        <v>91</v>
      </c>
      <c r="R4" s="67">
        <v>45839</v>
      </c>
      <c r="S4" s="41" t="s">
        <v>95</v>
      </c>
      <c r="T4" s="43"/>
    </row>
    <row r="5" spans="1:20" x14ac:dyDescent="0.25">
      <c r="A5" s="1"/>
      <c r="B5" s="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2"/>
      <c r="R5" s="2"/>
      <c r="S5" s="2"/>
      <c r="T5" s="3"/>
    </row>
    <row r="6" spans="1:20" ht="23.25" customHeight="1" x14ac:dyDescent="0.25">
      <c r="A6" s="92" t="s">
        <v>1</v>
      </c>
      <c r="B6" s="92" t="s">
        <v>96</v>
      </c>
      <c r="C6" s="92" t="s">
        <v>2</v>
      </c>
      <c r="D6" s="92" t="s">
        <v>3</v>
      </c>
      <c r="E6" s="92" t="s">
        <v>97</v>
      </c>
      <c r="F6" s="69"/>
      <c r="G6" s="94" t="s">
        <v>4</v>
      </c>
      <c r="H6" s="96" t="s">
        <v>5</v>
      </c>
      <c r="I6" s="97"/>
      <c r="J6" s="98"/>
      <c r="K6" s="96" t="s">
        <v>102</v>
      </c>
      <c r="L6" s="97"/>
      <c r="M6" s="98"/>
      <c r="N6" s="96" t="s">
        <v>6</v>
      </c>
      <c r="O6" s="97"/>
      <c r="P6" s="98"/>
      <c r="Q6" s="103" t="s">
        <v>99</v>
      </c>
      <c r="R6" s="96" t="s">
        <v>98</v>
      </c>
      <c r="S6" s="97"/>
      <c r="T6" s="98"/>
    </row>
    <row r="7" spans="1:20" x14ac:dyDescent="0.25">
      <c r="A7" s="93"/>
      <c r="B7" s="93"/>
      <c r="C7" s="93"/>
      <c r="D7" s="93"/>
      <c r="E7" s="93"/>
      <c r="F7" s="70" t="s">
        <v>131</v>
      </c>
      <c r="G7" s="95"/>
      <c r="H7" s="4" t="s">
        <v>7</v>
      </c>
      <c r="I7" s="4" t="s">
        <v>8</v>
      </c>
      <c r="J7" s="5" t="s">
        <v>9</v>
      </c>
      <c r="K7" s="5" t="s">
        <v>7</v>
      </c>
      <c r="L7" s="5" t="s">
        <v>8</v>
      </c>
      <c r="M7" s="5" t="s">
        <v>9</v>
      </c>
      <c r="N7" s="4" t="s">
        <v>7</v>
      </c>
      <c r="O7" s="4" t="s">
        <v>8</v>
      </c>
      <c r="P7" s="5" t="s">
        <v>9</v>
      </c>
      <c r="Q7" s="104"/>
      <c r="R7" s="4" t="s">
        <v>7</v>
      </c>
      <c r="S7" s="4" t="s">
        <v>8</v>
      </c>
      <c r="T7" s="5" t="s">
        <v>9</v>
      </c>
    </row>
    <row r="8" spans="1:20" x14ac:dyDescent="0.25">
      <c r="A8" s="22"/>
      <c r="B8" s="22"/>
      <c r="C8" s="9"/>
      <c r="D8" s="10"/>
      <c r="E8" s="11"/>
      <c r="F8" s="11"/>
      <c r="G8" s="12"/>
      <c r="H8" s="12"/>
      <c r="I8" s="12"/>
      <c r="J8" s="13"/>
      <c r="K8" s="13"/>
      <c r="L8" s="13"/>
      <c r="M8" s="13"/>
      <c r="N8" s="14"/>
      <c r="O8" s="14"/>
      <c r="P8" s="14"/>
      <c r="Q8" s="14"/>
      <c r="R8" s="14"/>
      <c r="S8" s="14"/>
      <c r="T8" s="15"/>
    </row>
    <row r="9" spans="1:20" x14ac:dyDescent="0.25">
      <c r="A9" s="49">
        <v>1</v>
      </c>
      <c r="B9" s="50"/>
      <c r="C9" s="51"/>
      <c r="D9" s="52" t="s">
        <v>155</v>
      </c>
      <c r="E9" s="52"/>
      <c r="F9" s="52"/>
      <c r="G9" s="53"/>
      <c r="H9" s="55"/>
      <c r="I9" s="55"/>
      <c r="J9" s="55"/>
      <c r="K9" s="55">
        <f>ROUND(SUM(K10:K14),2)</f>
        <v>0</v>
      </c>
      <c r="L9" s="55">
        <f>ROUND(SUM(L10:L14),2)</f>
        <v>0</v>
      </c>
      <c r="M9" s="55">
        <f>ROUND(SUM(M10:M14),2)</f>
        <v>0</v>
      </c>
      <c r="N9" s="55"/>
      <c r="O9" s="55"/>
      <c r="P9" s="55"/>
      <c r="Q9" s="55"/>
      <c r="R9" s="55">
        <f>ROUND(SUM(R10:R14),2)</f>
        <v>0</v>
      </c>
      <c r="S9" s="55">
        <f>ROUND(SUM(S10:S14),2)</f>
        <v>0</v>
      </c>
      <c r="T9" s="55">
        <f>ROUND(SUM(T10:T14),2)</f>
        <v>0</v>
      </c>
    </row>
    <row r="10" spans="1:20" x14ac:dyDescent="0.25">
      <c r="A10" s="54" t="s">
        <v>10</v>
      </c>
      <c r="B10" s="46" t="s">
        <v>228</v>
      </c>
      <c r="C10" s="76">
        <v>529</v>
      </c>
      <c r="D10" s="74" t="s">
        <v>396</v>
      </c>
      <c r="E10" s="6" t="s">
        <v>36</v>
      </c>
      <c r="F10" s="6" t="s">
        <v>132</v>
      </c>
      <c r="G10" s="47">
        <v>6</v>
      </c>
      <c r="H10" s="7"/>
      <c r="I10" s="7"/>
      <c r="J10" s="7">
        <f t="shared" ref="J10" si="0">ROUND((I10+H10),2)</f>
        <v>0</v>
      </c>
      <c r="K10" s="7">
        <f t="shared" ref="K10" si="1">ROUND((H10*G10),2)</f>
        <v>0</v>
      </c>
      <c r="L10" s="7">
        <f t="shared" ref="L10" si="2">ROUND((I10*G10),2)</f>
        <v>0</v>
      </c>
      <c r="M10" s="7">
        <f t="shared" ref="M10" si="3">ROUND((L10+K10),2)</f>
        <v>0</v>
      </c>
      <c r="N10" s="7">
        <f t="shared" ref="N10" si="4">ROUND((IF(Q10="BDI 1",((1+($T$3/100))*H10),((1+($T$4/100))*H10))),2)</f>
        <v>0</v>
      </c>
      <c r="O10" s="7">
        <f t="shared" ref="O10" si="5">ROUND((IF(Q10="BDI 1",((1+($T$3/100))*I10),((1+($T$4/100))*I10))),2)</f>
        <v>0</v>
      </c>
      <c r="P10" s="7">
        <f t="shared" ref="P10" si="6">ROUND((N10+O10),2)</f>
        <v>0</v>
      </c>
      <c r="Q10" s="48" t="s">
        <v>100</v>
      </c>
      <c r="R10" s="7">
        <f t="shared" ref="R10" si="7">ROUND(N10*G10,2)</f>
        <v>0</v>
      </c>
      <c r="S10" s="7">
        <f t="shared" ref="S10" si="8">ROUND(O10*G10,2)</f>
        <v>0</v>
      </c>
      <c r="T10" s="8">
        <f t="shared" ref="T10" si="9">ROUND(R10+S10,2)</f>
        <v>0</v>
      </c>
    </row>
    <row r="11" spans="1:20" x14ac:dyDescent="0.25">
      <c r="A11" s="54" t="s">
        <v>25</v>
      </c>
      <c r="B11" s="46" t="s">
        <v>91</v>
      </c>
      <c r="C11" s="76">
        <v>98459</v>
      </c>
      <c r="D11" s="74" t="s">
        <v>197</v>
      </c>
      <c r="E11" s="6" t="s">
        <v>36</v>
      </c>
      <c r="F11" s="6" t="s">
        <v>133</v>
      </c>
      <c r="G11" s="47">
        <v>146.56</v>
      </c>
      <c r="H11" s="7"/>
      <c r="I11" s="7"/>
      <c r="J11" s="7">
        <f t="shared" ref="J11" si="10">ROUND((I11+H11),2)</f>
        <v>0</v>
      </c>
      <c r="K11" s="7">
        <f t="shared" ref="K11" si="11">ROUND((H11*G11),2)</f>
        <v>0</v>
      </c>
      <c r="L11" s="7">
        <f t="shared" ref="L11" si="12">ROUND((I11*G11),2)</f>
        <v>0</v>
      </c>
      <c r="M11" s="7">
        <f t="shared" ref="M11" si="13">ROUND((L11+K11),2)</f>
        <v>0</v>
      </c>
      <c r="N11" s="7">
        <f t="shared" ref="N11" si="14">ROUND((IF(Q11="BDI 1",((1+($T$3/100))*H11),((1+($T$4/100))*H11))),2)</f>
        <v>0</v>
      </c>
      <c r="O11" s="7">
        <f t="shared" ref="O11" si="15">ROUND((IF(Q11="BDI 1",((1+($T$3/100))*I11),((1+($T$4/100))*I11))),2)</f>
        <v>0</v>
      </c>
      <c r="P11" s="7">
        <f t="shared" ref="P11" si="16">ROUND((N11+O11),2)</f>
        <v>0</v>
      </c>
      <c r="Q11" s="48" t="s">
        <v>100</v>
      </c>
      <c r="R11" s="7">
        <f t="shared" ref="R11" si="17">ROUND(N11*G11,2)</f>
        <v>0</v>
      </c>
      <c r="S11" s="7">
        <f t="shared" ref="S11" si="18">ROUND(O11*G11,2)</f>
        <v>0</v>
      </c>
      <c r="T11" s="8">
        <f t="shared" ref="T11" si="19">ROUND(R11+S11,2)</f>
        <v>0</v>
      </c>
    </row>
    <row r="12" spans="1:20" x14ac:dyDescent="0.25">
      <c r="A12" s="54" t="s">
        <v>225</v>
      </c>
      <c r="B12" s="46" t="s">
        <v>91</v>
      </c>
      <c r="C12" s="76">
        <v>90780</v>
      </c>
      <c r="D12" s="74" t="s">
        <v>66</v>
      </c>
      <c r="E12" s="6" t="s">
        <v>37</v>
      </c>
      <c r="F12" s="6" t="s">
        <v>133</v>
      </c>
      <c r="G12" s="47">
        <v>80</v>
      </c>
      <c r="H12" s="7"/>
      <c r="I12" s="7"/>
      <c r="J12" s="7">
        <f t="shared" ref="J12:J14" si="20">ROUND((I12+H12),2)</f>
        <v>0</v>
      </c>
      <c r="K12" s="7">
        <f t="shared" ref="K12:K14" si="21">ROUND((H12*G12),2)</f>
        <v>0</v>
      </c>
      <c r="L12" s="7">
        <f t="shared" ref="L12:L14" si="22">ROUND((I12*G12),2)</f>
        <v>0</v>
      </c>
      <c r="M12" s="7">
        <f t="shared" ref="M12:M14" si="23">ROUND((L12+K12),2)</f>
        <v>0</v>
      </c>
      <c r="N12" s="7">
        <f t="shared" ref="N12:N14" si="24">ROUND((IF(Q12="BDI 1",((1+($T$3/100))*H12),((1+($T$4/100))*H12))),2)</f>
        <v>0</v>
      </c>
      <c r="O12" s="7">
        <f t="shared" ref="O12:O14" si="25">ROUND((IF(Q12="BDI 1",((1+($T$3/100))*I12),((1+($T$4/100))*I12))),2)</f>
        <v>0</v>
      </c>
      <c r="P12" s="7">
        <f t="shared" ref="P12:P14" si="26">ROUND((N12+O12),2)</f>
        <v>0</v>
      </c>
      <c r="Q12" s="48" t="s">
        <v>100</v>
      </c>
      <c r="R12" s="7">
        <f t="shared" ref="R12:R14" si="27">ROUND(N12*G12,2)</f>
        <v>0</v>
      </c>
      <c r="S12" s="7">
        <f t="shared" ref="S12:S14" si="28">ROUND(O12*G12,2)</f>
        <v>0</v>
      </c>
      <c r="T12" s="8">
        <f t="shared" ref="T12:T14" si="29">ROUND(R12+S12,2)</f>
        <v>0</v>
      </c>
    </row>
    <row r="13" spans="1:20" ht="24" x14ac:dyDescent="0.25">
      <c r="A13" s="54" t="s">
        <v>226</v>
      </c>
      <c r="B13" s="46" t="s">
        <v>91</v>
      </c>
      <c r="C13" s="76">
        <v>90778</v>
      </c>
      <c r="D13" s="74" t="s">
        <v>65</v>
      </c>
      <c r="E13" s="6" t="s">
        <v>37</v>
      </c>
      <c r="F13" s="6" t="s">
        <v>133</v>
      </c>
      <c r="G13" s="47">
        <v>32</v>
      </c>
      <c r="H13" s="7"/>
      <c r="I13" s="7"/>
      <c r="J13" s="7">
        <f t="shared" si="20"/>
        <v>0</v>
      </c>
      <c r="K13" s="7">
        <f t="shared" si="21"/>
        <v>0</v>
      </c>
      <c r="L13" s="7">
        <f t="shared" si="22"/>
        <v>0</v>
      </c>
      <c r="M13" s="7">
        <f t="shared" si="23"/>
        <v>0</v>
      </c>
      <c r="N13" s="7">
        <f t="shared" si="24"/>
        <v>0</v>
      </c>
      <c r="O13" s="7">
        <f t="shared" si="25"/>
        <v>0</v>
      </c>
      <c r="P13" s="7">
        <f t="shared" si="26"/>
        <v>0</v>
      </c>
      <c r="Q13" s="48" t="s">
        <v>100</v>
      </c>
      <c r="R13" s="7">
        <f t="shared" si="27"/>
        <v>0</v>
      </c>
      <c r="S13" s="7">
        <f t="shared" si="28"/>
        <v>0</v>
      </c>
      <c r="T13" s="8">
        <f t="shared" si="29"/>
        <v>0</v>
      </c>
    </row>
    <row r="14" spans="1:20" ht="36" x14ac:dyDescent="0.25">
      <c r="A14" s="54" t="s">
        <v>227</v>
      </c>
      <c r="B14" s="46" t="s">
        <v>91</v>
      </c>
      <c r="C14" s="76">
        <v>99059</v>
      </c>
      <c r="D14" s="74" t="s">
        <v>534</v>
      </c>
      <c r="E14" s="6" t="s">
        <v>39</v>
      </c>
      <c r="F14" s="6" t="s">
        <v>133</v>
      </c>
      <c r="G14" s="47">
        <v>48.49</v>
      </c>
      <c r="H14" s="7"/>
      <c r="I14" s="7"/>
      <c r="J14" s="7">
        <f t="shared" si="20"/>
        <v>0</v>
      </c>
      <c r="K14" s="7">
        <f t="shared" si="21"/>
        <v>0</v>
      </c>
      <c r="L14" s="7">
        <f t="shared" si="22"/>
        <v>0</v>
      </c>
      <c r="M14" s="7">
        <f t="shared" si="23"/>
        <v>0</v>
      </c>
      <c r="N14" s="7">
        <f t="shared" si="24"/>
        <v>0</v>
      </c>
      <c r="O14" s="7">
        <f t="shared" si="25"/>
        <v>0</v>
      </c>
      <c r="P14" s="7">
        <f t="shared" si="26"/>
        <v>0</v>
      </c>
      <c r="Q14" s="48" t="s">
        <v>100</v>
      </c>
      <c r="R14" s="7">
        <f t="shared" si="27"/>
        <v>0</v>
      </c>
      <c r="S14" s="7">
        <f t="shared" si="28"/>
        <v>0</v>
      </c>
      <c r="T14" s="8">
        <f t="shared" si="29"/>
        <v>0</v>
      </c>
    </row>
    <row r="15" spans="1:20" x14ac:dyDescent="0.25">
      <c r="A15" s="22"/>
      <c r="B15" s="22"/>
      <c r="C15" s="9"/>
      <c r="D15" s="10"/>
      <c r="E15" s="11"/>
      <c r="F15" s="11"/>
      <c r="G15" s="12"/>
      <c r="H15" s="12"/>
      <c r="I15" s="12"/>
      <c r="J15" s="13"/>
      <c r="K15" s="13"/>
      <c r="L15" s="13"/>
      <c r="M15" s="13"/>
      <c r="N15" s="14"/>
      <c r="O15" s="14"/>
      <c r="P15" s="14"/>
      <c r="Q15" s="14"/>
      <c r="R15" s="14"/>
      <c r="S15" s="14"/>
      <c r="T15" s="15"/>
    </row>
    <row r="16" spans="1:20" x14ac:dyDescent="0.25">
      <c r="A16" s="49">
        <v>2</v>
      </c>
      <c r="B16" s="77"/>
      <c r="C16" s="78"/>
      <c r="D16" s="52" t="s">
        <v>229</v>
      </c>
      <c r="E16" s="79"/>
      <c r="F16" s="79"/>
      <c r="G16" s="80"/>
      <c r="H16" s="80"/>
      <c r="I16" s="80"/>
      <c r="J16" s="81"/>
      <c r="K16" s="81"/>
      <c r="L16" s="81"/>
      <c r="M16" s="81"/>
      <c r="N16" s="82"/>
      <c r="O16" s="82"/>
      <c r="P16" s="82"/>
      <c r="Q16" s="82"/>
      <c r="R16" s="83">
        <f t="shared" ref="R16:S16" si="30">R17+R25+R37+R40+R45+R50</f>
        <v>0</v>
      </c>
      <c r="S16" s="83">
        <f t="shared" si="30"/>
        <v>0</v>
      </c>
      <c r="T16" s="83">
        <f>T17+T25+T37+T40+T45+T50</f>
        <v>0</v>
      </c>
    </row>
    <row r="17" spans="1:20" x14ac:dyDescent="0.25">
      <c r="A17" s="49" t="s">
        <v>11</v>
      </c>
      <c r="B17" s="50"/>
      <c r="C17" s="51"/>
      <c r="D17" s="52" t="s">
        <v>230</v>
      </c>
      <c r="E17" s="52"/>
      <c r="F17" s="52"/>
      <c r="G17" s="53"/>
      <c r="H17" s="55"/>
      <c r="I17" s="55"/>
      <c r="J17" s="55"/>
      <c r="K17" s="55">
        <f>ROUND((SUM(K18:K24)),2)</f>
        <v>0</v>
      </c>
      <c r="L17" s="55">
        <f>ROUND((SUM(L18:L24)),2)</f>
        <v>0</v>
      </c>
      <c r="M17" s="55">
        <f>ROUND((SUM(M18:M24)),2)</f>
        <v>0</v>
      </c>
      <c r="N17" s="55"/>
      <c r="O17" s="55"/>
      <c r="P17" s="55"/>
      <c r="Q17" s="55"/>
      <c r="R17" s="55">
        <f>ROUND((SUM(R18:R24)),2)</f>
        <v>0</v>
      </c>
      <c r="S17" s="55">
        <f>ROUND((SUM(S18:S24)),2)</f>
        <v>0</v>
      </c>
      <c r="T17" s="55">
        <f>ROUND((SUM(T18:T24)),2)</f>
        <v>0</v>
      </c>
    </row>
    <row r="18" spans="1:20" ht="24" x14ac:dyDescent="0.25">
      <c r="A18" s="54" t="s">
        <v>232</v>
      </c>
      <c r="B18" s="46" t="s">
        <v>91</v>
      </c>
      <c r="C18" s="75">
        <v>97643</v>
      </c>
      <c r="D18" s="74" t="s">
        <v>191</v>
      </c>
      <c r="E18" s="6" t="s">
        <v>36</v>
      </c>
      <c r="F18" s="6" t="s">
        <v>156</v>
      </c>
      <c r="G18" s="47">
        <v>60</v>
      </c>
      <c r="H18" s="7"/>
      <c r="I18" s="7"/>
      <c r="J18" s="7">
        <f>ROUND((I18+H18),2)</f>
        <v>0</v>
      </c>
      <c r="K18" s="7">
        <f>ROUND((H18*G18),2)</f>
        <v>0</v>
      </c>
      <c r="L18" s="7">
        <f>ROUND((I18*G18),2)</f>
        <v>0</v>
      </c>
      <c r="M18" s="7">
        <f>ROUND((L18+K18),2)</f>
        <v>0</v>
      </c>
      <c r="N18" s="7">
        <f>ROUND((IF(Q18="BDI 1",((1+($T$3/100))*H18),((1+($T$4/100))*H18))),2)</f>
        <v>0</v>
      </c>
      <c r="O18" s="7">
        <f>ROUND((IF(Q18="BDI 1",((1+($T$3/100))*I18),((1+($T$4/100))*I18))),2)</f>
        <v>0</v>
      </c>
      <c r="P18" s="7">
        <f>ROUND((N18+O18),2)</f>
        <v>0</v>
      </c>
      <c r="Q18" s="48" t="s">
        <v>100</v>
      </c>
      <c r="R18" s="7">
        <f t="shared" ref="R18:R20" si="31">ROUND(N18*G18,2)</f>
        <v>0</v>
      </c>
      <c r="S18" s="7">
        <f t="shared" ref="S18:S20" si="32">ROUND(O18*G18,2)</f>
        <v>0</v>
      </c>
      <c r="T18" s="8">
        <f>ROUND(R18+S18,2)</f>
        <v>0</v>
      </c>
    </row>
    <row r="19" spans="1:20" x14ac:dyDescent="0.25">
      <c r="A19" s="54" t="s">
        <v>233</v>
      </c>
      <c r="B19" s="46" t="s">
        <v>228</v>
      </c>
      <c r="C19" s="75">
        <v>501</v>
      </c>
      <c r="D19" s="74" t="s">
        <v>397</v>
      </c>
      <c r="E19" s="6" t="s">
        <v>39</v>
      </c>
      <c r="F19" s="6" t="s">
        <v>147</v>
      </c>
      <c r="G19" s="47">
        <v>254.3</v>
      </c>
      <c r="H19" s="7"/>
      <c r="I19" s="7"/>
      <c r="J19" s="7">
        <f t="shared" ref="J19:J20" si="33">ROUND((I19+H19),2)</f>
        <v>0</v>
      </c>
      <c r="K19" s="7">
        <f t="shared" ref="K19:K20" si="34">ROUND((H19*G19),2)</f>
        <v>0</v>
      </c>
      <c r="L19" s="7">
        <f t="shared" ref="L19:L20" si="35">ROUND((I19*G19),2)</f>
        <v>0</v>
      </c>
      <c r="M19" s="7">
        <f t="shared" ref="M19:M20" si="36">ROUND((L19+K19),2)</f>
        <v>0</v>
      </c>
      <c r="N19" s="7">
        <f>ROUND((IF(Q19="BDI 1",((1+($T$3/100))*H19),((1+($T$4/100))*H19))),2)</f>
        <v>0</v>
      </c>
      <c r="O19" s="7">
        <f>ROUND((IF(Q19="BDI 1",((1+($T$3/100))*I19),((1+($T$4/100))*I19))),2)</f>
        <v>0</v>
      </c>
      <c r="P19" s="7">
        <f t="shared" ref="P19:P20" si="37">ROUND((N19+O19),2)</f>
        <v>0</v>
      </c>
      <c r="Q19" s="48" t="s">
        <v>100</v>
      </c>
      <c r="R19" s="7">
        <f t="shared" si="31"/>
        <v>0</v>
      </c>
      <c r="S19" s="7">
        <f t="shared" si="32"/>
        <v>0</v>
      </c>
      <c r="T19" s="8">
        <f>ROUND(R19+S19,2)</f>
        <v>0</v>
      </c>
    </row>
    <row r="20" spans="1:20" ht="24" x14ac:dyDescent="0.25">
      <c r="A20" s="54" t="s">
        <v>234</v>
      </c>
      <c r="B20" s="46" t="s">
        <v>91</v>
      </c>
      <c r="C20" s="76">
        <v>101751</v>
      </c>
      <c r="D20" s="74" t="s">
        <v>49</v>
      </c>
      <c r="E20" s="6" t="s">
        <v>36</v>
      </c>
      <c r="F20" s="6" t="s">
        <v>148</v>
      </c>
      <c r="G20" s="47">
        <v>60</v>
      </c>
      <c r="H20" s="7"/>
      <c r="I20" s="7"/>
      <c r="J20" s="7">
        <f t="shared" si="33"/>
        <v>0</v>
      </c>
      <c r="K20" s="7">
        <f t="shared" si="34"/>
        <v>0</v>
      </c>
      <c r="L20" s="7">
        <f t="shared" si="35"/>
        <v>0</v>
      </c>
      <c r="M20" s="7">
        <f t="shared" si="36"/>
        <v>0</v>
      </c>
      <c r="N20" s="7">
        <f>ROUND((IF(Q20="BDI 1",((1+($T$3/100))*H20),((1+($T$4/100))*H20))),2)</f>
        <v>0</v>
      </c>
      <c r="O20" s="7">
        <f>ROUND((IF(Q20="BDI 1",((1+($T$3/100))*I20),((1+($T$4/100))*I20))),2)</f>
        <v>0</v>
      </c>
      <c r="P20" s="7">
        <f t="shared" si="37"/>
        <v>0</v>
      </c>
      <c r="Q20" s="48" t="s">
        <v>100</v>
      </c>
      <c r="R20" s="7">
        <f t="shared" si="31"/>
        <v>0</v>
      </c>
      <c r="S20" s="7">
        <f t="shared" si="32"/>
        <v>0</v>
      </c>
      <c r="T20" s="8">
        <f t="shared" ref="T20" si="38">ROUND(R20+S20,2)</f>
        <v>0</v>
      </c>
    </row>
    <row r="21" spans="1:20" ht="24" x14ac:dyDescent="0.25">
      <c r="A21" s="54" t="s">
        <v>235</v>
      </c>
      <c r="B21" s="46" t="s">
        <v>91</v>
      </c>
      <c r="C21" s="75">
        <v>101738</v>
      </c>
      <c r="D21" s="74" t="s">
        <v>48</v>
      </c>
      <c r="E21" s="6" t="s">
        <v>39</v>
      </c>
      <c r="F21" s="6" t="s">
        <v>148</v>
      </c>
      <c r="G21" s="47">
        <v>206.3</v>
      </c>
      <c r="H21" s="7"/>
      <c r="I21" s="7"/>
      <c r="J21" s="7">
        <f t="shared" ref="J21:J24" si="39">ROUND((I21+H21),2)</f>
        <v>0</v>
      </c>
      <c r="K21" s="7">
        <f t="shared" ref="K21:K24" si="40">ROUND((H21*G21),2)</f>
        <v>0</v>
      </c>
      <c r="L21" s="7">
        <f t="shared" ref="L21:L24" si="41">ROUND((I21*G21),2)</f>
        <v>0</v>
      </c>
      <c r="M21" s="7">
        <f t="shared" ref="M21:M24" si="42">ROUND((L21+K21),2)</f>
        <v>0</v>
      </c>
      <c r="N21" s="7">
        <f t="shared" ref="N21:N24" si="43">ROUND((IF(Q21="BDI 1",((1+($T$3/100))*H21),((1+($T$4/100))*H21))),2)</f>
        <v>0</v>
      </c>
      <c r="O21" s="7">
        <f t="shared" ref="O21:O24" si="44">ROUND((IF(Q21="BDI 1",((1+($T$3/100))*I21),((1+($T$4/100))*I21))),2)</f>
        <v>0</v>
      </c>
      <c r="P21" s="7">
        <f t="shared" ref="P21:P24" si="45">ROUND((N21+O21),2)</f>
        <v>0</v>
      </c>
      <c r="Q21" s="48" t="s">
        <v>100</v>
      </c>
      <c r="R21" s="7">
        <f t="shared" ref="R21:R24" si="46">ROUND(N21*G21,2)</f>
        <v>0</v>
      </c>
      <c r="S21" s="7">
        <f t="shared" ref="S21:S24" si="47">ROUND(O21*G21,2)</f>
        <v>0</v>
      </c>
      <c r="T21" s="8">
        <f t="shared" ref="T21:T24" si="48">ROUND(R21+S21,2)</f>
        <v>0</v>
      </c>
    </row>
    <row r="22" spans="1:20" ht="24" x14ac:dyDescent="0.25">
      <c r="A22" s="54" t="s">
        <v>236</v>
      </c>
      <c r="B22" s="46" t="s">
        <v>228</v>
      </c>
      <c r="C22" s="75">
        <v>592</v>
      </c>
      <c r="D22" s="74" t="s">
        <v>398</v>
      </c>
      <c r="E22" s="6" t="s">
        <v>36</v>
      </c>
      <c r="F22" s="6" t="s">
        <v>148</v>
      </c>
      <c r="G22" s="47">
        <v>494.41</v>
      </c>
      <c r="H22" s="7"/>
      <c r="I22" s="7"/>
      <c r="J22" s="7">
        <f t="shared" si="39"/>
        <v>0</v>
      </c>
      <c r="K22" s="7">
        <f t="shared" si="40"/>
        <v>0</v>
      </c>
      <c r="L22" s="7">
        <f t="shared" si="41"/>
        <v>0</v>
      </c>
      <c r="M22" s="7">
        <f t="shared" si="42"/>
        <v>0</v>
      </c>
      <c r="N22" s="7">
        <f t="shared" si="43"/>
        <v>0</v>
      </c>
      <c r="O22" s="7">
        <f t="shared" si="44"/>
        <v>0</v>
      </c>
      <c r="P22" s="7">
        <f t="shared" si="45"/>
        <v>0</v>
      </c>
      <c r="Q22" s="48" t="s">
        <v>100</v>
      </c>
      <c r="R22" s="7">
        <f t="shared" si="46"/>
        <v>0</v>
      </c>
      <c r="S22" s="7">
        <f t="shared" si="47"/>
        <v>0</v>
      </c>
      <c r="T22" s="8">
        <f t="shared" si="48"/>
        <v>0</v>
      </c>
    </row>
    <row r="23" spans="1:20" ht="24" x14ac:dyDescent="0.25">
      <c r="A23" s="54" t="s">
        <v>237</v>
      </c>
      <c r="B23" s="46" t="s">
        <v>91</v>
      </c>
      <c r="C23" s="75">
        <v>102215</v>
      </c>
      <c r="D23" s="74" t="s">
        <v>54</v>
      </c>
      <c r="E23" s="6" t="s">
        <v>36</v>
      </c>
      <c r="F23" s="6" t="s">
        <v>165</v>
      </c>
      <c r="G23" s="47">
        <v>494.41</v>
      </c>
      <c r="H23" s="7"/>
      <c r="I23" s="7"/>
      <c r="J23" s="7">
        <f t="shared" ref="J23" si="49">ROUND((I23+H23),2)</f>
        <v>0</v>
      </c>
      <c r="K23" s="7">
        <f t="shared" ref="K23" si="50">ROUND((H23*G23),2)</f>
        <v>0</v>
      </c>
      <c r="L23" s="7">
        <f t="shared" ref="L23" si="51">ROUND((I23*G23),2)</f>
        <v>0</v>
      </c>
      <c r="M23" s="7">
        <f t="shared" ref="M23" si="52">ROUND((L23+K23),2)</f>
        <v>0</v>
      </c>
      <c r="N23" s="7">
        <f t="shared" ref="N23" si="53">ROUND((IF(Q23="BDI 1",((1+($T$3/100))*H23),((1+($T$4/100))*H23))),2)</f>
        <v>0</v>
      </c>
      <c r="O23" s="7">
        <f t="shared" ref="O23" si="54">ROUND((IF(Q23="BDI 1",((1+($T$3/100))*I23),((1+($T$4/100))*I23))),2)</f>
        <v>0</v>
      </c>
      <c r="P23" s="7">
        <f t="shared" ref="P23" si="55">ROUND((N23+O23),2)</f>
        <v>0</v>
      </c>
      <c r="Q23" s="48" t="s">
        <v>100</v>
      </c>
      <c r="R23" s="7">
        <f t="shared" ref="R23" si="56">ROUND(N23*G23,2)</f>
        <v>0</v>
      </c>
      <c r="S23" s="7">
        <f t="shared" ref="S23" si="57">ROUND(O23*G23,2)</f>
        <v>0</v>
      </c>
      <c r="T23" s="8">
        <f t="shared" ref="T23" si="58">ROUND(R23+S23,2)</f>
        <v>0</v>
      </c>
    </row>
    <row r="24" spans="1:20" x14ac:dyDescent="0.25">
      <c r="A24" s="54" t="s">
        <v>238</v>
      </c>
      <c r="B24" s="46" t="s">
        <v>228</v>
      </c>
      <c r="C24" s="75">
        <v>1088</v>
      </c>
      <c r="D24" s="74" t="s">
        <v>399</v>
      </c>
      <c r="E24" s="6" t="s">
        <v>39</v>
      </c>
      <c r="F24" s="6" t="s">
        <v>166</v>
      </c>
      <c r="G24" s="47">
        <v>48</v>
      </c>
      <c r="H24" s="7"/>
      <c r="I24" s="7"/>
      <c r="J24" s="7">
        <f t="shared" si="39"/>
        <v>0</v>
      </c>
      <c r="K24" s="7">
        <f t="shared" si="40"/>
        <v>0</v>
      </c>
      <c r="L24" s="7">
        <f t="shared" si="41"/>
        <v>0</v>
      </c>
      <c r="M24" s="7">
        <f t="shared" si="42"/>
        <v>0</v>
      </c>
      <c r="N24" s="7">
        <f t="shared" si="43"/>
        <v>0</v>
      </c>
      <c r="O24" s="7">
        <f t="shared" si="44"/>
        <v>0</v>
      </c>
      <c r="P24" s="7">
        <f t="shared" si="45"/>
        <v>0</v>
      </c>
      <c r="Q24" s="48" t="s">
        <v>100</v>
      </c>
      <c r="R24" s="7">
        <f t="shared" si="46"/>
        <v>0</v>
      </c>
      <c r="S24" s="7">
        <f t="shared" si="47"/>
        <v>0</v>
      </c>
      <c r="T24" s="8">
        <f t="shared" si="48"/>
        <v>0</v>
      </c>
    </row>
    <row r="25" spans="1:20" ht="24" x14ac:dyDescent="0.25">
      <c r="A25" s="49" t="s">
        <v>12</v>
      </c>
      <c r="B25" s="50"/>
      <c r="C25" s="51"/>
      <c r="D25" s="52" t="s">
        <v>231</v>
      </c>
      <c r="E25" s="52"/>
      <c r="F25" s="52"/>
      <c r="G25" s="53"/>
      <c r="H25" s="55"/>
      <c r="I25" s="55"/>
      <c r="J25" s="55"/>
      <c r="K25" s="55">
        <f>ROUND((SUM(K26:K36)),2)</f>
        <v>0</v>
      </c>
      <c r="L25" s="55">
        <f t="shared" ref="L25:M25" si="59">ROUND((SUM(L26:L36)),2)</f>
        <v>0</v>
      </c>
      <c r="M25" s="55">
        <f t="shared" si="59"/>
        <v>0</v>
      </c>
      <c r="N25" s="55"/>
      <c r="O25" s="55"/>
      <c r="P25" s="55"/>
      <c r="Q25" s="55"/>
      <c r="R25" s="55">
        <f>ROUND((SUM(R26:R36)),2)</f>
        <v>0</v>
      </c>
      <c r="S25" s="55">
        <f t="shared" ref="S25:T25" si="60">ROUND((SUM(S26:S36)),2)</f>
        <v>0</v>
      </c>
      <c r="T25" s="55">
        <f t="shared" si="60"/>
        <v>0</v>
      </c>
    </row>
    <row r="26" spans="1:20" ht="24" x14ac:dyDescent="0.25">
      <c r="A26" s="54" t="s">
        <v>239</v>
      </c>
      <c r="B26" s="46" t="s">
        <v>91</v>
      </c>
      <c r="C26" s="75">
        <v>97631</v>
      </c>
      <c r="D26" s="74" t="s">
        <v>186</v>
      </c>
      <c r="E26" s="6" t="s">
        <v>36</v>
      </c>
      <c r="F26" s="6" t="s">
        <v>156</v>
      </c>
      <c r="G26" s="47">
        <v>41.59</v>
      </c>
      <c r="H26" s="7"/>
      <c r="I26" s="7"/>
      <c r="J26" s="7">
        <f>ROUND((I26+H26),2)</f>
        <v>0</v>
      </c>
      <c r="K26" s="7">
        <f>ROUND((H26*G26),2)</f>
        <v>0</v>
      </c>
      <c r="L26" s="7">
        <f>ROUND((I26*G26),2)</f>
        <v>0</v>
      </c>
      <c r="M26" s="7">
        <f>ROUND((L26+K26),2)</f>
        <v>0</v>
      </c>
      <c r="N26" s="7">
        <f>ROUND((IF(Q26="BDI 1",((1+($T$3/100))*H26),((1+($T$4/100))*H26))),2)</f>
        <v>0</v>
      </c>
      <c r="O26" s="7">
        <f>ROUND((IF(Q26="BDI 1",((1+($T$3/100))*I26),((1+($T$4/100))*I26))),2)</f>
        <v>0</v>
      </c>
      <c r="P26" s="7">
        <f>ROUND((N26+O26),2)</f>
        <v>0</v>
      </c>
      <c r="Q26" s="48" t="s">
        <v>100</v>
      </c>
      <c r="R26" s="7">
        <f t="shared" ref="R26:R32" si="61">ROUND(N26*G26,2)</f>
        <v>0</v>
      </c>
      <c r="S26" s="7">
        <f t="shared" ref="S26:S32" si="62">ROUND(O26*G26,2)</f>
        <v>0</v>
      </c>
      <c r="T26" s="8">
        <f>ROUND(R26+S26,2)</f>
        <v>0</v>
      </c>
    </row>
    <row r="27" spans="1:20" ht="24" x14ac:dyDescent="0.25">
      <c r="A27" s="54" t="s">
        <v>240</v>
      </c>
      <c r="B27" s="46" t="s">
        <v>91</v>
      </c>
      <c r="C27" s="75">
        <v>98557</v>
      </c>
      <c r="D27" s="74" t="s">
        <v>184</v>
      </c>
      <c r="E27" s="6" t="s">
        <v>36</v>
      </c>
      <c r="F27" s="6" t="s">
        <v>147</v>
      </c>
      <c r="G27" s="47">
        <v>41.59</v>
      </c>
      <c r="H27" s="7"/>
      <c r="I27" s="7"/>
      <c r="J27" s="7">
        <f t="shared" ref="J27:J32" si="63">ROUND((I27+H27),2)</f>
        <v>0</v>
      </c>
      <c r="K27" s="7">
        <f t="shared" ref="K27:K32" si="64">ROUND((H27*G27),2)</f>
        <v>0</v>
      </c>
      <c r="L27" s="7">
        <f t="shared" ref="L27:L32" si="65">ROUND((I27*G27),2)</f>
        <v>0</v>
      </c>
      <c r="M27" s="7">
        <f t="shared" ref="M27:M32" si="66">ROUND((L27+K27),2)</f>
        <v>0</v>
      </c>
      <c r="N27" s="7">
        <f>ROUND((IF(Q27="BDI 1",((1+($T$3/100))*H27),((1+($T$4/100))*H27))),2)</f>
        <v>0</v>
      </c>
      <c r="O27" s="7">
        <f>ROUND((IF(Q27="BDI 1",((1+($T$3/100))*I27),((1+($T$4/100))*I27))),2)</f>
        <v>0</v>
      </c>
      <c r="P27" s="7">
        <f t="shared" ref="P27:P32" si="67">ROUND((N27+O27),2)</f>
        <v>0</v>
      </c>
      <c r="Q27" s="48" t="s">
        <v>100</v>
      </c>
      <c r="R27" s="7">
        <f t="shared" si="61"/>
        <v>0</v>
      </c>
      <c r="S27" s="7">
        <f t="shared" si="62"/>
        <v>0</v>
      </c>
      <c r="T27" s="8">
        <f>ROUND(R27+S27,2)</f>
        <v>0</v>
      </c>
    </row>
    <row r="28" spans="1:20" ht="48" x14ac:dyDescent="0.25">
      <c r="A28" s="54" t="s">
        <v>241</v>
      </c>
      <c r="B28" s="46" t="s">
        <v>91</v>
      </c>
      <c r="C28" s="76">
        <v>87792</v>
      </c>
      <c r="D28" s="74" t="s">
        <v>111</v>
      </c>
      <c r="E28" s="6" t="s">
        <v>36</v>
      </c>
      <c r="F28" s="6" t="s">
        <v>148</v>
      </c>
      <c r="G28" s="47">
        <v>41.59</v>
      </c>
      <c r="H28" s="7"/>
      <c r="I28" s="7"/>
      <c r="J28" s="7">
        <f t="shared" si="63"/>
        <v>0</v>
      </c>
      <c r="K28" s="7">
        <f t="shared" si="64"/>
        <v>0</v>
      </c>
      <c r="L28" s="7">
        <f t="shared" si="65"/>
        <v>0</v>
      </c>
      <c r="M28" s="7">
        <f t="shared" si="66"/>
        <v>0</v>
      </c>
      <c r="N28" s="7">
        <f>ROUND((IF(Q28="BDI 1",((1+($T$3/100))*H28),((1+($T$4/100))*H28))),2)</f>
        <v>0</v>
      </c>
      <c r="O28" s="7">
        <f>ROUND((IF(Q28="BDI 1",((1+($T$3/100))*I28),((1+($T$4/100))*I28))),2)</f>
        <v>0</v>
      </c>
      <c r="P28" s="7">
        <f t="shared" si="67"/>
        <v>0</v>
      </c>
      <c r="Q28" s="48" t="s">
        <v>100</v>
      </c>
      <c r="R28" s="7">
        <f t="shared" si="61"/>
        <v>0</v>
      </c>
      <c r="S28" s="7">
        <f t="shared" si="62"/>
        <v>0</v>
      </c>
      <c r="T28" s="8">
        <f t="shared" ref="T28:T32" si="68">ROUND(R28+S28,2)</f>
        <v>0</v>
      </c>
    </row>
    <row r="29" spans="1:20" ht="48" x14ac:dyDescent="0.25">
      <c r="A29" s="54" t="s">
        <v>242</v>
      </c>
      <c r="B29" s="46" t="s">
        <v>91</v>
      </c>
      <c r="C29" s="75">
        <v>87894</v>
      </c>
      <c r="D29" s="74" t="s">
        <v>528</v>
      </c>
      <c r="E29" s="6" t="s">
        <v>36</v>
      </c>
      <c r="F29" s="6" t="s">
        <v>148</v>
      </c>
      <c r="G29" s="47">
        <v>41.59</v>
      </c>
      <c r="H29" s="7"/>
      <c r="I29" s="7"/>
      <c r="J29" s="7">
        <f t="shared" si="63"/>
        <v>0</v>
      </c>
      <c r="K29" s="7">
        <f t="shared" si="64"/>
        <v>0</v>
      </c>
      <c r="L29" s="7">
        <f t="shared" si="65"/>
        <v>0</v>
      </c>
      <c r="M29" s="7">
        <f t="shared" si="66"/>
        <v>0</v>
      </c>
      <c r="N29" s="7">
        <f t="shared" ref="N29:N32" si="69">ROUND((IF(Q29="BDI 1",((1+($T$3/100))*H29),((1+($T$4/100))*H29))),2)</f>
        <v>0</v>
      </c>
      <c r="O29" s="7">
        <f t="shared" ref="O29:O32" si="70">ROUND((IF(Q29="BDI 1",((1+($T$3/100))*I29),((1+($T$4/100))*I29))),2)</f>
        <v>0</v>
      </c>
      <c r="P29" s="7">
        <f t="shared" si="67"/>
        <v>0</v>
      </c>
      <c r="Q29" s="48" t="s">
        <v>100</v>
      </c>
      <c r="R29" s="7">
        <f t="shared" si="61"/>
        <v>0</v>
      </c>
      <c r="S29" s="7">
        <f t="shared" si="62"/>
        <v>0</v>
      </c>
      <c r="T29" s="8">
        <f t="shared" si="68"/>
        <v>0</v>
      </c>
    </row>
    <row r="30" spans="1:20" ht="48" x14ac:dyDescent="0.25">
      <c r="A30" s="54" t="s">
        <v>243</v>
      </c>
      <c r="B30" s="46" t="s">
        <v>91</v>
      </c>
      <c r="C30" s="75">
        <v>101862</v>
      </c>
      <c r="D30" s="74" t="s">
        <v>50</v>
      </c>
      <c r="E30" s="6" t="s">
        <v>36</v>
      </c>
      <c r="F30" s="6" t="s">
        <v>148</v>
      </c>
      <c r="G30" s="47">
        <v>14.76</v>
      </c>
      <c r="H30" s="7"/>
      <c r="I30" s="7"/>
      <c r="J30" s="7">
        <f t="shared" si="63"/>
        <v>0</v>
      </c>
      <c r="K30" s="7">
        <f t="shared" si="64"/>
        <v>0</v>
      </c>
      <c r="L30" s="7">
        <f t="shared" si="65"/>
        <v>0</v>
      </c>
      <c r="M30" s="7">
        <f t="shared" si="66"/>
        <v>0</v>
      </c>
      <c r="N30" s="7">
        <f t="shared" si="69"/>
        <v>0</v>
      </c>
      <c r="O30" s="7">
        <f t="shared" si="70"/>
        <v>0</v>
      </c>
      <c r="P30" s="7">
        <f t="shared" si="67"/>
        <v>0</v>
      </c>
      <c r="Q30" s="48" t="s">
        <v>100</v>
      </c>
      <c r="R30" s="7">
        <f t="shared" si="61"/>
        <v>0</v>
      </c>
      <c r="S30" s="7">
        <f t="shared" si="62"/>
        <v>0</v>
      </c>
      <c r="T30" s="8">
        <f t="shared" si="68"/>
        <v>0</v>
      </c>
    </row>
    <row r="31" spans="1:20" ht="24" x14ac:dyDescent="0.25">
      <c r="A31" s="54" t="s">
        <v>244</v>
      </c>
      <c r="B31" s="46" t="s">
        <v>91</v>
      </c>
      <c r="C31" s="75">
        <v>93358</v>
      </c>
      <c r="D31" s="74" t="s">
        <v>531</v>
      </c>
      <c r="E31" s="6" t="s">
        <v>38</v>
      </c>
      <c r="F31" s="6" t="s">
        <v>165</v>
      </c>
      <c r="G31" s="47">
        <v>27.16</v>
      </c>
      <c r="H31" s="7"/>
      <c r="I31" s="7"/>
      <c r="J31" s="7">
        <f t="shared" si="63"/>
        <v>0</v>
      </c>
      <c r="K31" s="7">
        <f t="shared" si="64"/>
        <v>0</v>
      </c>
      <c r="L31" s="7">
        <f t="shared" si="65"/>
        <v>0</v>
      </c>
      <c r="M31" s="7">
        <f t="shared" si="66"/>
        <v>0</v>
      </c>
      <c r="N31" s="7">
        <f t="shared" si="69"/>
        <v>0</v>
      </c>
      <c r="O31" s="7">
        <f t="shared" si="70"/>
        <v>0</v>
      </c>
      <c r="P31" s="7">
        <f t="shared" si="67"/>
        <v>0</v>
      </c>
      <c r="Q31" s="48" t="s">
        <v>100</v>
      </c>
      <c r="R31" s="7">
        <f t="shared" si="61"/>
        <v>0</v>
      </c>
      <c r="S31" s="7">
        <f t="shared" si="62"/>
        <v>0</v>
      </c>
      <c r="T31" s="8">
        <f t="shared" si="68"/>
        <v>0</v>
      </c>
    </row>
    <row r="32" spans="1:20" ht="48" x14ac:dyDescent="0.25">
      <c r="A32" s="54" t="s">
        <v>245</v>
      </c>
      <c r="B32" s="46" t="s">
        <v>91</v>
      </c>
      <c r="C32" s="75">
        <v>102723</v>
      </c>
      <c r="D32" s="74" t="s">
        <v>198</v>
      </c>
      <c r="E32" s="6" t="s">
        <v>39</v>
      </c>
      <c r="F32" s="6" t="s">
        <v>166</v>
      </c>
      <c r="G32" s="47">
        <v>24.6</v>
      </c>
      <c r="H32" s="7"/>
      <c r="I32" s="7"/>
      <c r="J32" s="7">
        <f t="shared" si="63"/>
        <v>0</v>
      </c>
      <c r="K32" s="7">
        <f t="shared" si="64"/>
        <v>0</v>
      </c>
      <c r="L32" s="7">
        <f t="shared" si="65"/>
        <v>0</v>
      </c>
      <c r="M32" s="7">
        <f t="shared" si="66"/>
        <v>0</v>
      </c>
      <c r="N32" s="7">
        <f t="shared" si="69"/>
        <v>0</v>
      </c>
      <c r="O32" s="7">
        <f t="shared" si="70"/>
        <v>0</v>
      </c>
      <c r="P32" s="7">
        <f t="shared" si="67"/>
        <v>0</v>
      </c>
      <c r="Q32" s="48" t="s">
        <v>100</v>
      </c>
      <c r="R32" s="7">
        <f t="shared" si="61"/>
        <v>0</v>
      </c>
      <c r="S32" s="7">
        <f t="shared" si="62"/>
        <v>0</v>
      </c>
      <c r="T32" s="8">
        <f t="shared" si="68"/>
        <v>0</v>
      </c>
    </row>
    <row r="33" spans="1:29" ht="48" x14ac:dyDescent="0.25">
      <c r="A33" s="54" t="s">
        <v>246</v>
      </c>
      <c r="B33" s="46" t="s">
        <v>91</v>
      </c>
      <c r="C33" s="75">
        <v>92758</v>
      </c>
      <c r="D33" s="74" t="s">
        <v>199</v>
      </c>
      <c r="E33" s="6" t="s">
        <v>38</v>
      </c>
      <c r="F33" s="6" t="s">
        <v>248</v>
      </c>
      <c r="G33" s="47">
        <v>9.59</v>
      </c>
      <c r="H33" s="7"/>
      <c r="I33" s="7"/>
      <c r="J33" s="7">
        <f t="shared" ref="J33:J35" si="71">ROUND((I33+H33),2)</f>
        <v>0</v>
      </c>
      <c r="K33" s="7">
        <f t="shared" ref="K33:K35" si="72">ROUND((H33*G33),2)</f>
        <v>0</v>
      </c>
      <c r="L33" s="7">
        <f t="shared" ref="L33:L35" si="73">ROUND((I33*G33),2)</f>
        <v>0</v>
      </c>
      <c r="M33" s="7">
        <f t="shared" ref="M33:M35" si="74">ROUND((L33+K33),2)</f>
        <v>0</v>
      </c>
      <c r="N33" s="7">
        <f t="shared" ref="N33:N35" si="75">ROUND((IF(Q33="BDI 1",((1+($T$3/100))*H33),((1+($T$4/100))*H33))),2)</f>
        <v>0</v>
      </c>
      <c r="O33" s="7">
        <f t="shared" ref="O33:O35" si="76">ROUND((IF(Q33="BDI 1",((1+($T$3/100))*I33),((1+($T$4/100))*I33))),2)</f>
        <v>0</v>
      </c>
      <c r="P33" s="7">
        <f t="shared" ref="P33:P35" si="77">ROUND((N33+O33),2)</f>
        <v>0</v>
      </c>
      <c r="Q33" s="48" t="s">
        <v>100</v>
      </c>
      <c r="R33" s="7">
        <f t="shared" ref="R33:R35" si="78">ROUND(N33*G33,2)</f>
        <v>0</v>
      </c>
      <c r="S33" s="7">
        <f t="shared" ref="S33:S35" si="79">ROUND(O33*G33,2)</f>
        <v>0</v>
      </c>
      <c r="T33" s="8">
        <f t="shared" ref="T33:T35" si="80">ROUND(R33+S33,2)</f>
        <v>0</v>
      </c>
    </row>
    <row r="34" spans="1:29" ht="36" x14ac:dyDescent="0.25">
      <c r="A34" s="54" t="s">
        <v>247</v>
      </c>
      <c r="B34" s="46" t="s">
        <v>91</v>
      </c>
      <c r="C34" s="75">
        <v>102713</v>
      </c>
      <c r="D34" s="74" t="s">
        <v>57</v>
      </c>
      <c r="E34" s="6" t="s">
        <v>36</v>
      </c>
      <c r="F34" s="6" t="s">
        <v>249</v>
      </c>
      <c r="G34" s="47">
        <v>61.5</v>
      </c>
      <c r="H34" s="7"/>
      <c r="I34" s="7"/>
      <c r="J34" s="7">
        <f t="shared" si="71"/>
        <v>0</v>
      </c>
      <c r="K34" s="7">
        <f t="shared" si="72"/>
        <v>0</v>
      </c>
      <c r="L34" s="7">
        <f t="shared" si="73"/>
        <v>0</v>
      </c>
      <c r="M34" s="7">
        <f t="shared" si="74"/>
        <v>0</v>
      </c>
      <c r="N34" s="7">
        <f t="shared" si="75"/>
        <v>0</v>
      </c>
      <c r="O34" s="7">
        <f t="shared" si="76"/>
        <v>0</v>
      </c>
      <c r="P34" s="7">
        <f t="shared" si="77"/>
        <v>0</v>
      </c>
      <c r="Q34" s="48" t="s">
        <v>100</v>
      </c>
      <c r="R34" s="7">
        <f t="shared" si="78"/>
        <v>0</v>
      </c>
      <c r="S34" s="7">
        <f t="shared" si="79"/>
        <v>0</v>
      </c>
      <c r="T34" s="8">
        <f t="shared" si="80"/>
        <v>0</v>
      </c>
    </row>
    <row r="35" spans="1:29" ht="24" x14ac:dyDescent="0.25">
      <c r="A35" s="54" t="s">
        <v>250</v>
      </c>
      <c r="B35" s="46" t="s">
        <v>91</v>
      </c>
      <c r="C35" s="75">
        <v>102719</v>
      </c>
      <c r="D35" s="74" t="s">
        <v>58</v>
      </c>
      <c r="E35" s="6" t="s">
        <v>38</v>
      </c>
      <c r="F35" s="6" t="s">
        <v>251</v>
      </c>
      <c r="G35" s="47">
        <v>14.47</v>
      </c>
      <c r="H35" s="7"/>
      <c r="I35" s="7"/>
      <c r="J35" s="7">
        <f t="shared" si="71"/>
        <v>0</v>
      </c>
      <c r="K35" s="7">
        <f t="shared" si="72"/>
        <v>0</v>
      </c>
      <c r="L35" s="7">
        <f t="shared" si="73"/>
        <v>0</v>
      </c>
      <c r="M35" s="7">
        <f t="shared" si="74"/>
        <v>0</v>
      </c>
      <c r="N35" s="7">
        <f t="shared" si="75"/>
        <v>0</v>
      </c>
      <c r="O35" s="7">
        <f t="shared" si="76"/>
        <v>0</v>
      </c>
      <c r="P35" s="7">
        <f t="shared" si="77"/>
        <v>0</v>
      </c>
      <c r="Q35" s="48" t="s">
        <v>100</v>
      </c>
      <c r="R35" s="7">
        <f t="shared" si="78"/>
        <v>0</v>
      </c>
      <c r="S35" s="7">
        <f t="shared" si="79"/>
        <v>0</v>
      </c>
      <c r="T35" s="8">
        <f t="shared" si="80"/>
        <v>0</v>
      </c>
    </row>
    <row r="36" spans="1:29" ht="24" x14ac:dyDescent="0.25">
      <c r="A36" s="54" t="s">
        <v>252</v>
      </c>
      <c r="B36" s="46" t="s">
        <v>228</v>
      </c>
      <c r="C36" s="75">
        <v>788</v>
      </c>
      <c r="D36" s="74" t="s">
        <v>401</v>
      </c>
      <c r="E36" s="6" t="s">
        <v>36</v>
      </c>
      <c r="F36" s="6" t="s">
        <v>253</v>
      </c>
      <c r="G36" s="47">
        <v>14.76</v>
      </c>
      <c r="H36" s="7"/>
      <c r="I36" s="7"/>
      <c r="J36" s="7">
        <f t="shared" ref="J36" si="81">ROUND((I36+H36),2)</f>
        <v>0</v>
      </c>
      <c r="K36" s="7">
        <f t="shared" ref="K36" si="82">ROUND((H36*G36),2)</f>
        <v>0</v>
      </c>
      <c r="L36" s="7">
        <f t="shared" ref="L36" si="83">ROUND((I36*G36),2)</f>
        <v>0</v>
      </c>
      <c r="M36" s="7">
        <f t="shared" ref="M36" si="84">ROUND((L36+K36),2)</f>
        <v>0</v>
      </c>
      <c r="N36" s="7">
        <f t="shared" ref="N36" si="85">ROUND((IF(Q36="BDI 1",((1+($T$3/100))*H36),((1+($T$4/100))*H36))),2)</f>
        <v>0</v>
      </c>
      <c r="O36" s="7">
        <f t="shared" ref="O36" si="86">ROUND((IF(Q36="BDI 1",((1+($T$3/100))*I36),((1+($T$4/100))*I36))),2)</f>
        <v>0</v>
      </c>
      <c r="P36" s="7">
        <f t="shared" ref="P36" si="87">ROUND((N36+O36),2)</f>
        <v>0</v>
      </c>
      <c r="Q36" s="48" t="s">
        <v>100</v>
      </c>
      <c r="R36" s="7">
        <f t="shared" ref="R36" si="88">ROUND(N36*G36,2)</f>
        <v>0</v>
      </c>
      <c r="S36" s="7">
        <f t="shared" ref="S36" si="89">ROUND(O36*G36,2)</f>
        <v>0</v>
      </c>
      <c r="T36" s="8">
        <f t="shared" ref="T36" si="90">ROUND(R36+S36,2)</f>
        <v>0</v>
      </c>
    </row>
    <row r="37" spans="1:29" x14ac:dyDescent="0.25">
      <c r="A37" s="49" t="s">
        <v>469</v>
      </c>
      <c r="B37" s="50"/>
      <c r="C37" s="51"/>
      <c r="D37" s="52" t="s">
        <v>542</v>
      </c>
      <c r="E37" s="52"/>
      <c r="F37" s="52"/>
      <c r="G37" s="53"/>
      <c r="H37" s="55"/>
      <c r="I37" s="55"/>
      <c r="J37" s="55"/>
      <c r="K37" s="55">
        <f>ROUND((SUM(K38:K39)),2)</f>
        <v>0</v>
      </c>
      <c r="L37" s="55">
        <f t="shared" ref="L37:M37" si="91">ROUND((SUM(L38:L39)),2)</f>
        <v>0</v>
      </c>
      <c r="M37" s="55">
        <f t="shared" si="91"/>
        <v>0</v>
      </c>
      <c r="N37" s="55"/>
      <c r="O37" s="55"/>
      <c r="P37" s="55"/>
      <c r="Q37" s="55"/>
      <c r="R37" s="55">
        <f t="shared" ref="R37" si="92">ROUND((SUM(R38:R39)),2)</f>
        <v>0</v>
      </c>
      <c r="S37" s="55">
        <f t="shared" ref="S37" si="93">ROUND((SUM(S38:S39)),2)</f>
        <v>0</v>
      </c>
      <c r="T37" s="55">
        <f t="shared" ref="T37" si="94">ROUND((SUM(T38:T39)),2)</f>
        <v>0</v>
      </c>
    </row>
    <row r="38" spans="1:29" ht="36" x14ac:dyDescent="0.25">
      <c r="A38" s="54" t="s">
        <v>470</v>
      </c>
      <c r="B38" s="46" t="s">
        <v>91</v>
      </c>
      <c r="C38" s="75">
        <v>97634</v>
      </c>
      <c r="D38" s="74" t="s">
        <v>188</v>
      </c>
      <c r="E38" s="6" t="s">
        <v>36</v>
      </c>
      <c r="F38" s="6" t="s">
        <v>156</v>
      </c>
      <c r="G38" s="47">
        <v>20.07</v>
      </c>
      <c r="H38" s="7"/>
      <c r="I38" s="7"/>
      <c r="J38" s="7">
        <f>ROUND((I38+H38),2)</f>
        <v>0</v>
      </c>
      <c r="K38" s="7">
        <f>ROUND((H38*G38),2)</f>
        <v>0</v>
      </c>
      <c r="L38" s="7">
        <f>ROUND((I38*G38),2)</f>
        <v>0</v>
      </c>
      <c r="M38" s="7">
        <f>ROUND((L38+K38),2)</f>
        <v>0</v>
      </c>
      <c r="N38" s="7">
        <f>ROUND((IF(Q38="BDI 1",((1+($T$3/100))*H38),((1+($T$4/100))*H38))),2)</f>
        <v>0</v>
      </c>
      <c r="O38" s="7">
        <f>ROUND((IF(Q38="BDI 1",((1+($T$3/100))*I38),((1+($T$4/100))*I38))),2)</f>
        <v>0</v>
      </c>
      <c r="P38" s="7">
        <f>ROUND((N38+O38),2)</f>
        <v>0</v>
      </c>
      <c r="Q38" s="48" t="s">
        <v>100</v>
      </c>
      <c r="R38" s="7">
        <f t="shared" ref="R38:R39" si="95">ROUND(N38*G38,2)</f>
        <v>0</v>
      </c>
      <c r="S38" s="7">
        <f t="shared" ref="S38:S39" si="96">ROUND(O38*G38,2)</f>
        <v>0</v>
      </c>
      <c r="T38" s="8">
        <f>ROUND(R38+S38,2)</f>
        <v>0</v>
      </c>
    </row>
    <row r="39" spans="1:29" ht="36" x14ac:dyDescent="0.25">
      <c r="A39" s="54" t="s">
        <v>471</v>
      </c>
      <c r="B39" s="46" t="s">
        <v>91</v>
      </c>
      <c r="C39" s="75">
        <v>87257</v>
      </c>
      <c r="D39" s="74" t="s">
        <v>223</v>
      </c>
      <c r="E39" s="6" t="s">
        <v>36</v>
      </c>
      <c r="F39" s="6" t="s">
        <v>147</v>
      </c>
      <c r="G39" s="47">
        <v>20.07</v>
      </c>
      <c r="H39" s="7"/>
      <c r="I39" s="7"/>
      <c r="J39" s="7">
        <f t="shared" ref="J39" si="97">ROUND((I39+H39),2)</f>
        <v>0</v>
      </c>
      <c r="K39" s="7">
        <f t="shared" ref="K39" si="98">ROUND((H39*G39),2)</f>
        <v>0</v>
      </c>
      <c r="L39" s="7">
        <f t="shared" ref="L39" si="99">ROUND((I39*G39),2)</f>
        <v>0</v>
      </c>
      <c r="M39" s="7">
        <f t="shared" ref="M39" si="100">ROUND((L39+K39),2)</f>
        <v>0</v>
      </c>
      <c r="N39" s="7">
        <f>ROUND((IF(Q39="BDI 1",((1+($T$3/100))*H39),((1+($T$4/100))*H39))),2)</f>
        <v>0</v>
      </c>
      <c r="O39" s="7">
        <f>ROUND((IF(Q39="BDI 1",((1+($T$3/100))*I39),((1+($T$4/100))*I39))),2)</f>
        <v>0</v>
      </c>
      <c r="P39" s="7">
        <f t="shared" ref="P39" si="101">ROUND((N39+O39),2)</f>
        <v>0</v>
      </c>
      <c r="Q39" s="48" t="s">
        <v>100</v>
      </c>
      <c r="R39" s="7">
        <f t="shared" si="95"/>
        <v>0</v>
      </c>
      <c r="S39" s="7">
        <f t="shared" si="96"/>
        <v>0</v>
      </c>
      <c r="T39" s="8">
        <f>ROUND(R39+S39,2)</f>
        <v>0</v>
      </c>
    </row>
    <row r="40" spans="1:29" x14ac:dyDescent="0.25">
      <c r="A40" s="49" t="s">
        <v>525</v>
      </c>
      <c r="B40" s="50"/>
      <c r="C40" s="51"/>
      <c r="D40" s="52" t="s">
        <v>541</v>
      </c>
      <c r="E40" s="52"/>
      <c r="F40" s="52"/>
      <c r="G40" s="53"/>
      <c r="H40" s="55"/>
      <c r="I40" s="55"/>
      <c r="J40" s="55"/>
      <c r="K40" s="55">
        <f>ROUND((SUM(K41:K44)),2)</f>
        <v>0</v>
      </c>
      <c r="L40" s="55">
        <f t="shared" ref="L40:M40" si="102">ROUND((SUM(L41:L44)),2)</f>
        <v>0</v>
      </c>
      <c r="M40" s="55">
        <f t="shared" si="102"/>
        <v>0</v>
      </c>
      <c r="N40" s="55"/>
      <c r="O40" s="55"/>
      <c r="P40" s="55"/>
      <c r="Q40" s="55"/>
      <c r="R40" s="55">
        <f t="shared" ref="R40" si="103">ROUND((SUM(R41:R44)),2)</f>
        <v>0</v>
      </c>
      <c r="S40" s="55">
        <f t="shared" ref="S40" si="104">ROUND((SUM(S41:S44)),2)</f>
        <v>0</v>
      </c>
      <c r="T40" s="55">
        <f t="shared" ref="T40" si="105">ROUND((SUM(T41:T44)),2)</f>
        <v>0</v>
      </c>
    </row>
    <row r="41" spans="1:29" ht="36" x14ac:dyDescent="0.25">
      <c r="A41" s="54" t="s">
        <v>543</v>
      </c>
      <c r="B41" s="46" t="s">
        <v>91</v>
      </c>
      <c r="C41" s="75">
        <v>97634</v>
      </c>
      <c r="D41" s="74" t="s">
        <v>188</v>
      </c>
      <c r="E41" s="6" t="s">
        <v>36</v>
      </c>
      <c r="F41" s="6" t="s">
        <v>156</v>
      </c>
      <c r="G41" s="47">
        <v>23.94</v>
      </c>
      <c r="H41" s="7"/>
      <c r="I41" s="7"/>
      <c r="J41" s="7">
        <f>ROUND((I41+H41),2)</f>
        <v>0</v>
      </c>
      <c r="K41" s="7">
        <f>ROUND((H41*G41),2)</f>
        <v>0</v>
      </c>
      <c r="L41" s="7">
        <f>ROUND((I41*G41),2)</f>
        <v>0</v>
      </c>
      <c r="M41" s="7">
        <f>ROUND((L41+K41),2)</f>
        <v>0</v>
      </c>
      <c r="N41" s="7">
        <f>ROUND((IF(Q41="BDI 1",((1+($T$3/100))*H41),((1+($T$4/100))*H41))),2)</f>
        <v>0</v>
      </c>
      <c r="O41" s="7">
        <f>ROUND((IF(Q41="BDI 1",((1+($T$3/100))*I41),((1+($T$4/100))*I41))),2)</f>
        <v>0</v>
      </c>
      <c r="P41" s="7">
        <f>ROUND((N41+O41),2)</f>
        <v>0</v>
      </c>
      <c r="Q41" s="48" t="s">
        <v>100</v>
      </c>
      <c r="R41" s="7">
        <f t="shared" ref="R41:R42" si="106">ROUND(N41*G41,2)</f>
        <v>0</v>
      </c>
      <c r="S41" s="7">
        <f t="shared" ref="S41:S42" si="107">ROUND(O41*G41,2)</f>
        <v>0</v>
      </c>
      <c r="T41" s="8">
        <f>ROUND(R41+S41,2)</f>
        <v>0</v>
      </c>
    </row>
    <row r="42" spans="1:29" ht="24" x14ac:dyDescent="0.25">
      <c r="A42" s="54" t="s">
        <v>544</v>
      </c>
      <c r="B42" s="46" t="s">
        <v>91</v>
      </c>
      <c r="C42" s="75">
        <v>97631</v>
      </c>
      <c r="D42" s="74" t="s">
        <v>186</v>
      </c>
      <c r="E42" s="6" t="s">
        <v>36</v>
      </c>
      <c r="F42" s="6" t="s">
        <v>147</v>
      </c>
      <c r="G42" s="47">
        <v>23.94</v>
      </c>
      <c r="H42" s="7"/>
      <c r="I42" s="7"/>
      <c r="J42" s="7">
        <f t="shared" ref="J42" si="108">ROUND((I42+H42),2)</f>
        <v>0</v>
      </c>
      <c r="K42" s="7">
        <f t="shared" ref="K42" si="109">ROUND((H42*G42),2)</f>
        <v>0</v>
      </c>
      <c r="L42" s="7">
        <f t="shared" ref="L42" si="110">ROUND((I42*G42),2)</f>
        <v>0</v>
      </c>
      <c r="M42" s="7">
        <f t="shared" ref="M42" si="111">ROUND((L42+K42),2)</f>
        <v>0</v>
      </c>
      <c r="N42" s="7">
        <f>ROUND((IF(Q42="BDI 1",((1+($T$3/100))*H42),((1+($T$4/100))*H42))),2)</f>
        <v>0</v>
      </c>
      <c r="O42" s="7">
        <f>ROUND((IF(Q42="BDI 1",((1+($T$3/100))*I42),((1+($T$4/100))*I42))),2)</f>
        <v>0</v>
      </c>
      <c r="P42" s="7">
        <f t="shared" ref="P42" si="112">ROUND((N42+O42),2)</f>
        <v>0</v>
      </c>
      <c r="Q42" s="48" t="s">
        <v>100</v>
      </c>
      <c r="R42" s="7">
        <f t="shared" si="106"/>
        <v>0</v>
      </c>
      <c r="S42" s="7">
        <f t="shared" si="107"/>
        <v>0</v>
      </c>
      <c r="T42" s="8">
        <f>ROUND(R42+S42,2)</f>
        <v>0</v>
      </c>
    </row>
    <row r="43" spans="1:29" ht="48" x14ac:dyDescent="0.25">
      <c r="A43" s="54" t="s">
        <v>545</v>
      </c>
      <c r="B43" s="46" t="s">
        <v>91</v>
      </c>
      <c r="C43" s="75">
        <v>87620</v>
      </c>
      <c r="D43" s="74" t="s">
        <v>61</v>
      </c>
      <c r="E43" s="6" t="s">
        <v>36</v>
      </c>
      <c r="F43" s="6" t="s">
        <v>147</v>
      </c>
      <c r="G43" s="47">
        <v>23.94</v>
      </c>
      <c r="H43" s="7"/>
      <c r="I43" s="7"/>
      <c r="J43" s="7">
        <f t="shared" ref="J43" si="113">ROUND((I43+H43),2)</f>
        <v>0</v>
      </c>
      <c r="K43" s="7">
        <f t="shared" ref="K43" si="114">ROUND((H43*G43),2)</f>
        <v>0</v>
      </c>
      <c r="L43" s="7">
        <f t="shared" ref="L43" si="115">ROUND((I43*G43),2)</f>
        <v>0</v>
      </c>
      <c r="M43" s="7">
        <f t="shared" ref="M43" si="116">ROUND((L43+K43),2)</f>
        <v>0</v>
      </c>
      <c r="N43" s="7">
        <f>ROUND((IF(Q43="BDI 1",((1+($T$3/100))*H43),((1+($T$4/100))*H43))),2)</f>
        <v>0</v>
      </c>
      <c r="O43" s="7">
        <f>ROUND((IF(Q43="BDI 1",((1+($T$3/100))*I43),((1+($T$4/100))*I43))),2)</f>
        <v>0</v>
      </c>
      <c r="P43" s="7">
        <f t="shared" ref="P43" si="117">ROUND((N43+O43),2)</f>
        <v>0</v>
      </c>
      <c r="Q43" s="48" t="s">
        <v>100</v>
      </c>
      <c r="R43" s="7">
        <f t="shared" ref="R43" si="118">ROUND(N43*G43,2)</f>
        <v>0</v>
      </c>
      <c r="S43" s="7">
        <f t="shared" ref="S43" si="119">ROUND(O43*G43,2)</f>
        <v>0</v>
      </c>
      <c r="T43" s="8">
        <f>ROUND(R43+S43,2)</f>
        <v>0</v>
      </c>
    </row>
    <row r="44" spans="1:29" ht="36" x14ac:dyDescent="0.25">
      <c r="A44" s="54" t="s">
        <v>546</v>
      </c>
      <c r="B44" s="46" t="s">
        <v>91</v>
      </c>
      <c r="C44" s="75">
        <v>87257</v>
      </c>
      <c r="D44" s="74" t="s">
        <v>223</v>
      </c>
      <c r="E44" s="6" t="s">
        <v>36</v>
      </c>
      <c r="F44" s="6" t="s">
        <v>147</v>
      </c>
      <c r="G44" s="47">
        <v>23.94</v>
      </c>
      <c r="H44" s="7"/>
      <c r="I44" s="7"/>
      <c r="J44" s="7">
        <f t="shared" ref="J44" si="120">ROUND((I44+H44),2)</f>
        <v>0</v>
      </c>
      <c r="K44" s="7">
        <f t="shared" ref="K44" si="121">ROUND((H44*G44),2)</f>
        <v>0</v>
      </c>
      <c r="L44" s="7">
        <f t="shared" ref="L44" si="122">ROUND((I44*G44),2)</f>
        <v>0</v>
      </c>
      <c r="M44" s="7">
        <f t="shared" ref="M44" si="123">ROUND((L44+K44),2)</f>
        <v>0</v>
      </c>
      <c r="N44" s="7">
        <f>ROUND((IF(Q44="BDI 1",((1+($T$3/100))*H44),((1+($T$4/100))*H44))),2)</f>
        <v>0</v>
      </c>
      <c r="O44" s="7">
        <f>ROUND((IF(Q44="BDI 1",((1+($T$3/100))*I44),((1+($T$4/100))*I44))),2)</f>
        <v>0</v>
      </c>
      <c r="P44" s="7">
        <f t="shared" ref="P44" si="124">ROUND((N44+O44),2)</f>
        <v>0</v>
      </c>
      <c r="Q44" s="48" t="s">
        <v>100</v>
      </c>
      <c r="R44" s="7">
        <f t="shared" ref="R44" si="125">ROUND(N44*G44,2)</f>
        <v>0</v>
      </c>
      <c r="S44" s="7">
        <f t="shared" ref="S44" si="126">ROUND(O44*G44,2)</f>
        <v>0</v>
      </c>
      <c r="T44" s="8">
        <f>ROUND(R44+S44,2)</f>
        <v>0</v>
      </c>
    </row>
    <row r="45" spans="1:29" s="88" customFormat="1" x14ac:dyDescent="0.25">
      <c r="A45" s="49" t="s">
        <v>547</v>
      </c>
      <c r="B45" s="50"/>
      <c r="C45" s="51"/>
      <c r="D45" s="52" t="s">
        <v>552</v>
      </c>
      <c r="E45" s="52"/>
      <c r="F45" s="52"/>
      <c r="G45" s="53"/>
      <c r="H45" s="55"/>
      <c r="I45" s="55"/>
      <c r="J45" s="55"/>
      <c r="K45" s="55">
        <f>ROUND((SUM(K46:K49)),2)</f>
        <v>0</v>
      </c>
      <c r="L45" s="55">
        <f>ROUND((SUM(L46:L49)),2)</f>
        <v>0</v>
      </c>
      <c r="M45" s="55">
        <f>ROUND((SUM(M46:M49)),2)</f>
        <v>0</v>
      </c>
      <c r="N45" s="55"/>
      <c r="O45" s="55"/>
      <c r="P45" s="55"/>
      <c r="Q45" s="55"/>
      <c r="R45" s="55">
        <f>ROUND((SUM(R46:R49)),2)</f>
        <v>0</v>
      </c>
      <c r="S45" s="55">
        <f t="shared" ref="S45:T45" si="127">ROUND((SUM(S46:S49)),2)</f>
        <v>0</v>
      </c>
      <c r="T45" s="55">
        <f t="shared" si="127"/>
        <v>0</v>
      </c>
      <c r="U45" s="65"/>
      <c r="V45" s="65"/>
      <c r="W45" s="65"/>
      <c r="X45" s="65"/>
      <c r="Y45" s="65"/>
      <c r="Z45" s="65"/>
      <c r="AA45" s="65"/>
      <c r="AB45" s="65"/>
      <c r="AC45" s="65"/>
    </row>
    <row r="46" spans="1:29" s="88" customFormat="1" x14ac:dyDescent="0.25">
      <c r="A46" s="54" t="s">
        <v>548</v>
      </c>
      <c r="B46" s="46" t="s">
        <v>228</v>
      </c>
      <c r="C46" s="75">
        <v>501</v>
      </c>
      <c r="D46" s="74" t="s">
        <v>397</v>
      </c>
      <c r="E46" s="6" t="s">
        <v>39</v>
      </c>
      <c r="F46" s="6" t="s">
        <v>156</v>
      </c>
      <c r="G46" s="47">
        <v>94</v>
      </c>
      <c r="H46" s="7"/>
      <c r="I46" s="7"/>
      <c r="J46" s="7">
        <f>ROUND((I46+H46),2)</f>
        <v>0</v>
      </c>
      <c r="K46" s="7">
        <f>ROUND((H46*G46),2)</f>
        <v>0</v>
      </c>
      <c r="L46" s="7">
        <f>ROUND((I46*G46),2)</f>
        <v>0</v>
      </c>
      <c r="M46" s="7">
        <f>ROUND((L46+K46),2)</f>
        <v>0</v>
      </c>
      <c r="N46" s="7">
        <f>ROUND((IF(Q46="BDI 1",((1+($T$3/100))*H46),((1+($T$4/100))*H46))),2)</f>
        <v>0</v>
      </c>
      <c r="O46" s="7">
        <f>ROUND((IF(Q46="BDI 1",((1+($T$3/100))*I46),((1+($T$4/100))*I46))),2)</f>
        <v>0</v>
      </c>
      <c r="P46" s="7">
        <f>ROUND((N46+O46),2)</f>
        <v>0</v>
      </c>
      <c r="Q46" s="48" t="s">
        <v>100</v>
      </c>
      <c r="R46" s="7">
        <f t="shared" ref="R46:R47" si="128">ROUND(N46*G46,2)</f>
        <v>0</v>
      </c>
      <c r="S46" s="7">
        <f t="shared" ref="S46:S47" si="129">ROUND(O46*G46,2)</f>
        <v>0</v>
      </c>
      <c r="T46" s="8">
        <f>ROUND(R46+S46,2)</f>
        <v>0</v>
      </c>
      <c r="U46" s="65"/>
      <c r="V46" s="65"/>
      <c r="W46" s="65"/>
      <c r="X46" s="65"/>
      <c r="Y46" s="65"/>
      <c r="Z46" s="65"/>
      <c r="AA46" s="65"/>
      <c r="AB46" s="65"/>
      <c r="AC46" s="65"/>
    </row>
    <row r="47" spans="1:29" s="88" customFormat="1" ht="24" x14ac:dyDescent="0.25">
      <c r="A47" s="54" t="s">
        <v>549</v>
      </c>
      <c r="B47" s="46" t="s">
        <v>91</v>
      </c>
      <c r="C47" s="75">
        <v>101738</v>
      </c>
      <c r="D47" s="74" t="s">
        <v>48</v>
      </c>
      <c r="E47" s="6" t="s">
        <v>39</v>
      </c>
      <c r="F47" s="6" t="s">
        <v>147</v>
      </c>
      <c r="G47" s="47">
        <v>94</v>
      </c>
      <c r="H47" s="7"/>
      <c r="I47" s="7"/>
      <c r="J47" s="7">
        <f t="shared" ref="J47" si="130">ROUND((I47+H47),2)</f>
        <v>0</v>
      </c>
      <c r="K47" s="7">
        <f t="shared" ref="K47" si="131">ROUND((H47*G47),2)</f>
        <v>0</v>
      </c>
      <c r="L47" s="7">
        <f t="shared" ref="L47" si="132">ROUND((I47*G47),2)</f>
        <v>0</v>
      </c>
      <c r="M47" s="7">
        <f t="shared" ref="M47" si="133">ROUND((L47+K47),2)</f>
        <v>0</v>
      </c>
      <c r="N47" s="7">
        <f>ROUND((IF(Q47="BDI 1",((1+($T$3/100))*H47),((1+($T$4/100))*H47))),2)</f>
        <v>0</v>
      </c>
      <c r="O47" s="7">
        <f>ROUND((IF(Q47="BDI 1",((1+($T$3/100))*I47),((1+($T$4/100))*I47))),2)</f>
        <v>0</v>
      </c>
      <c r="P47" s="7">
        <f t="shared" ref="P47" si="134">ROUND((N47+O47),2)</f>
        <v>0</v>
      </c>
      <c r="Q47" s="48" t="s">
        <v>100</v>
      </c>
      <c r="R47" s="7">
        <f t="shared" si="128"/>
        <v>0</v>
      </c>
      <c r="S47" s="7">
        <f t="shared" si="129"/>
        <v>0</v>
      </c>
      <c r="T47" s="8">
        <f>ROUND(R47+S47,2)</f>
        <v>0</v>
      </c>
      <c r="U47" s="65"/>
      <c r="V47" s="65"/>
      <c r="W47" s="65"/>
      <c r="X47" s="65"/>
      <c r="Y47" s="65"/>
      <c r="Z47" s="65"/>
      <c r="AA47" s="65"/>
      <c r="AB47" s="65"/>
      <c r="AC47" s="65"/>
    </row>
    <row r="48" spans="1:29" s="88" customFormat="1" ht="24" x14ac:dyDescent="0.25">
      <c r="A48" s="54" t="s">
        <v>550</v>
      </c>
      <c r="B48" s="46" t="s">
        <v>228</v>
      </c>
      <c r="C48" s="75">
        <v>592</v>
      </c>
      <c r="D48" s="74" t="s">
        <v>398</v>
      </c>
      <c r="E48" s="6" t="s">
        <v>36</v>
      </c>
      <c r="F48" s="6" t="s">
        <v>147</v>
      </c>
      <c r="G48" s="47">
        <v>515.09</v>
      </c>
      <c r="H48" s="7"/>
      <c r="I48" s="7"/>
      <c r="J48" s="7">
        <f t="shared" ref="J48:J49" si="135">ROUND((I48+H48),2)</f>
        <v>0</v>
      </c>
      <c r="K48" s="7">
        <f t="shared" ref="K48:K49" si="136">ROUND((H48*G48),2)</f>
        <v>0</v>
      </c>
      <c r="L48" s="7">
        <f t="shared" ref="L48:L49" si="137">ROUND((I48*G48),2)</f>
        <v>0</v>
      </c>
      <c r="M48" s="7">
        <f t="shared" ref="M48:M49" si="138">ROUND((L48+K48),2)</f>
        <v>0</v>
      </c>
      <c r="N48" s="7">
        <f t="shared" ref="N48:N49" si="139">ROUND((IF(Q48="BDI 1",((1+($T$3/100))*H48),((1+($T$4/100))*H48))),2)</f>
        <v>0</v>
      </c>
      <c r="O48" s="7">
        <f t="shared" ref="O48:O49" si="140">ROUND((IF(Q48="BDI 1",((1+($T$3/100))*I48),((1+($T$4/100))*I48))),2)</f>
        <v>0</v>
      </c>
      <c r="P48" s="7">
        <f t="shared" ref="P48:P49" si="141">ROUND((N48+O48),2)</f>
        <v>0</v>
      </c>
      <c r="Q48" s="48" t="s">
        <v>100</v>
      </c>
      <c r="R48" s="7">
        <f t="shared" ref="R48:R49" si="142">ROUND(N48*G48,2)</f>
        <v>0</v>
      </c>
      <c r="S48" s="7">
        <f t="shared" ref="S48:S49" si="143">ROUND(O48*G48,2)</f>
        <v>0</v>
      </c>
      <c r="T48" s="8">
        <f t="shared" ref="T48:T49" si="144">ROUND(R48+S48,2)</f>
        <v>0</v>
      </c>
      <c r="U48" s="65"/>
      <c r="V48" s="65"/>
      <c r="W48" s="65"/>
      <c r="X48" s="65"/>
      <c r="Y48" s="65"/>
      <c r="Z48" s="65"/>
      <c r="AA48" s="65"/>
      <c r="AB48" s="65"/>
      <c r="AC48" s="65"/>
    </row>
    <row r="49" spans="1:29" s="88" customFormat="1" ht="24" x14ac:dyDescent="0.25">
      <c r="A49" s="54" t="s">
        <v>551</v>
      </c>
      <c r="B49" s="46" t="s">
        <v>91</v>
      </c>
      <c r="C49" s="75">
        <v>102215</v>
      </c>
      <c r="D49" s="74" t="s">
        <v>54</v>
      </c>
      <c r="E49" s="6" t="s">
        <v>36</v>
      </c>
      <c r="F49" s="6" t="s">
        <v>147</v>
      </c>
      <c r="G49" s="47">
        <v>515.09</v>
      </c>
      <c r="H49" s="7"/>
      <c r="I49" s="7"/>
      <c r="J49" s="7">
        <f t="shared" si="135"/>
        <v>0</v>
      </c>
      <c r="K49" s="7">
        <f t="shared" si="136"/>
        <v>0</v>
      </c>
      <c r="L49" s="7">
        <f t="shared" si="137"/>
        <v>0</v>
      </c>
      <c r="M49" s="7">
        <f t="shared" si="138"/>
        <v>0</v>
      </c>
      <c r="N49" s="7">
        <f t="shared" si="139"/>
        <v>0</v>
      </c>
      <c r="O49" s="7">
        <f t="shared" si="140"/>
        <v>0</v>
      </c>
      <c r="P49" s="7">
        <f t="shared" si="141"/>
        <v>0</v>
      </c>
      <c r="Q49" s="48" t="s">
        <v>100</v>
      </c>
      <c r="R49" s="7">
        <f t="shared" si="142"/>
        <v>0</v>
      </c>
      <c r="S49" s="7">
        <f t="shared" si="143"/>
        <v>0</v>
      </c>
      <c r="T49" s="8">
        <f t="shared" si="144"/>
        <v>0</v>
      </c>
      <c r="U49" s="65"/>
      <c r="V49" s="65"/>
      <c r="W49" s="65"/>
      <c r="X49" s="65"/>
      <c r="Y49" s="65"/>
      <c r="Z49" s="65"/>
      <c r="AA49" s="65"/>
      <c r="AB49" s="65"/>
      <c r="AC49" s="65"/>
    </row>
    <row r="50" spans="1:29" s="88" customFormat="1" x14ac:dyDescent="0.25">
      <c r="A50" s="49" t="s">
        <v>567</v>
      </c>
      <c r="B50" s="50"/>
      <c r="C50" s="51"/>
      <c r="D50" s="52" t="s">
        <v>570</v>
      </c>
      <c r="E50" s="52"/>
      <c r="F50" s="52"/>
      <c r="G50" s="53"/>
      <c r="H50" s="55"/>
      <c r="I50" s="55"/>
      <c r="J50" s="55"/>
      <c r="K50" s="55">
        <f>ROUND((SUM(K51:K52)),2)</f>
        <v>0</v>
      </c>
      <c r="L50" s="55">
        <f t="shared" ref="L50:M50" si="145">ROUND((SUM(L51:L52)),2)</f>
        <v>0</v>
      </c>
      <c r="M50" s="55">
        <f t="shared" si="145"/>
        <v>0</v>
      </c>
      <c r="N50" s="55"/>
      <c r="O50" s="55"/>
      <c r="P50" s="55"/>
      <c r="Q50" s="55"/>
      <c r="R50" s="55">
        <f t="shared" ref="R50:T50" si="146">ROUND((SUM(R51:R52)),2)</f>
        <v>0</v>
      </c>
      <c r="S50" s="55">
        <f t="shared" si="146"/>
        <v>0</v>
      </c>
      <c r="T50" s="55">
        <f t="shared" si="146"/>
        <v>0</v>
      </c>
      <c r="U50" s="65"/>
      <c r="V50" s="65"/>
      <c r="W50" s="65"/>
      <c r="X50" s="65"/>
      <c r="Y50" s="65"/>
      <c r="Z50" s="65"/>
      <c r="AA50" s="65"/>
      <c r="AB50" s="65"/>
      <c r="AC50" s="65"/>
    </row>
    <row r="51" spans="1:29" s="88" customFormat="1" ht="36" x14ac:dyDescent="0.25">
      <c r="A51" s="54" t="s">
        <v>568</v>
      </c>
      <c r="B51" s="46" t="s">
        <v>91</v>
      </c>
      <c r="C51" s="75">
        <v>97634</v>
      </c>
      <c r="D51" s="74" t="s">
        <v>188</v>
      </c>
      <c r="E51" s="6" t="s">
        <v>36</v>
      </c>
      <c r="F51" s="6" t="s">
        <v>156</v>
      </c>
      <c r="G51" s="47">
        <v>10.050000000000001</v>
      </c>
      <c r="H51" s="7"/>
      <c r="I51" s="7"/>
      <c r="J51" s="7">
        <f>ROUND((I51+H51),2)</f>
        <v>0</v>
      </c>
      <c r="K51" s="7">
        <f>ROUND((H51*G51),2)</f>
        <v>0</v>
      </c>
      <c r="L51" s="7">
        <f>ROUND((I51*G51),2)</f>
        <v>0</v>
      </c>
      <c r="M51" s="7">
        <f>ROUND((L51+K51),2)</f>
        <v>0</v>
      </c>
      <c r="N51" s="7">
        <f>ROUND((IF(Q51="BDI 1",((1+($T$3/100))*H51),((1+($T$4/100))*H51))),2)</f>
        <v>0</v>
      </c>
      <c r="O51" s="7">
        <f>ROUND((IF(Q51="BDI 1",((1+($T$3/100))*I51),((1+($T$4/100))*I51))),2)</f>
        <v>0</v>
      </c>
      <c r="P51" s="7">
        <f>ROUND((N51+O51),2)</f>
        <v>0</v>
      </c>
      <c r="Q51" s="48" t="s">
        <v>100</v>
      </c>
      <c r="R51" s="7">
        <f t="shared" ref="R51:R52" si="147">ROUND(N51*G51,2)</f>
        <v>0</v>
      </c>
      <c r="S51" s="7">
        <f t="shared" ref="S51:S52" si="148">ROUND(O51*G51,2)</f>
        <v>0</v>
      </c>
      <c r="T51" s="8">
        <f>ROUND(R51+S51,2)</f>
        <v>0</v>
      </c>
      <c r="U51" s="65"/>
      <c r="V51" s="65"/>
      <c r="W51" s="65"/>
      <c r="X51" s="65"/>
      <c r="Y51" s="65"/>
      <c r="Z51" s="65"/>
      <c r="AA51" s="65"/>
      <c r="AB51" s="65"/>
      <c r="AC51" s="65"/>
    </row>
    <row r="52" spans="1:29" s="88" customFormat="1" ht="36" x14ac:dyDescent="0.25">
      <c r="A52" s="54" t="s">
        <v>569</v>
      </c>
      <c r="B52" s="46" t="s">
        <v>91</v>
      </c>
      <c r="C52" s="75">
        <v>87257</v>
      </c>
      <c r="D52" s="74" t="s">
        <v>223</v>
      </c>
      <c r="E52" s="6" t="s">
        <v>36</v>
      </c>
      <c r="F52" s="6" t="s">
        <v>147</v>
      </c>
      <c r="G52" s="47">
        <v>10.050000000000001</v>
      </c>
      <c r="H52" s="7"/>
      <c r="I52" s="7"/>
      <c r="J52" s="7">
        <f t="shared" ref="J52" si="149">ROUND((I52+H52),2)</f>
        <v>0</v>
      </c>
      <c r="K52" s="7">
        <f t="shared" ref="K52" si="150">ROUND((H52*G52),2)</f>
        <v>0</v>
      </c>
      <c r="L52" s="7">
        <f t="shared" ref="L52" si="151">ROUND((I52*G52),2)</f>
        <v>0</v>
      </c>
      <c r="M52" s="7">
        <f t="shared" ref="M52" si="152">ROUND((L52+K52),2)</f>
        <v>0</v>
      </c>
      <c r="N52" s="7">
        <f>ROUND((IF(Q52="BDI 1",((1+($T$3/100))*H52),((1+($T$4/100))*H52))),2)</f>
        <v>0</v>
      </c>
      <c r="O52" s="7">
        <f>ROUND((IF(Q52="BDI 1",((1+($T$3/100))*I52),((1+($T$4/100))*I52))),2)</f>
        <v>0</v>
      </c>
      <c r="P52" s="7">
        <f t="shared" ref="P52" si="153">ROUND((N52+O52),2)</f>
        <v>0</v>
      </c>
      <c r="Q52" s="48" t="s">
        <v>100</v>
      </c>
      <c r="R52" s="7">
        <f t="shared" si="147"/>
        <v>0</v>
      </c>
      <c r="S52" s="7">
        <f t="shared" si="148"/>
        <v>0</v>
      </c>
      <c r="T52" s="8">
        <f>ROUND(R52+S52,2)</f>
        <v>0</v>
      </c>
      <c r="U52" s="65"/>
      <c r="V52" s="65"/>
      <c r="W52" s="65"/>
      <c r="X52" s="65"/>
      <c r="Y52" s="65"/>
      <c r="Z52" s="65"/>
      <c r="AA52" s="65"/>
      <c r="AB52" s="65"/>
      <c r="AC52" s="65"/>
    </row>
    <row r="53" spans="1:29" x14ac:dyDescent="0.25">
      <c r="A53" s="22"/>
      <c r="B53" s="22"/>
      <c r="C53" s="9"/>
      <c r="D53" s="10"/>
      <c r="E53" s="11"/>
      <c r="F53" s="11"/>
      <c r="G53" s="12"/>
      <c r="H53" s="12"/>
      <c r="I53" s="12"/>
      <c r="J53" s="13"/>
      <c r="K53" s="13"/>
      <c r="L53" s="13"/>
      <c r="M53" s="13"/>
      <c r="N53" s="14"/>
      <c r="O53" s="14"/>
      <c r="P53" s="14"/>
      <c r="Q53" s="14"/>
      <c r="R53" s="14"/>
      <c r="S53" s="14"/>
      <c r="T53" s="15"/>
    </row>
    <row r="54" spans="1:29" x14ac:dyDescent="0.25">
      <c r="A54" s="49">
        <v>3</v>
      </c>
      <c r="B54" s="77"/>
      <c r="C54" s="78"/>
      <c r="D54" s="52" t="s">
        <v>254</v>
      </c>
      <c r="E54" s="79"/>
      <c r="F54" s="79"/>
      <c r="G54" s="80"/>
      <c r="H54" s="80"/>
      <c r="I54" s="80"/>
      <c r="J54" s="81"/>
      <c r="K54" s="81"/>
      <c r="L54" s="81"/>
      <c r="M54" s="81"/>
      <c r="N54" s="82"/>
      <c r="O54" s="82"/>
      <c r="P54" s="82"/>
      <c r="Q54" s="82"/>
      <c r="R54" s="83">
        <f>R55+R63+R69+R75</f>
        <v>0</v>
      </c>
      <c r="S54" s="83">
        <f t="shared" ref="S54:T54" si="154">S55+S63+S69+S75</f>
        <v>0</v>
      </c>
      <c r="T54" s="83">
        <f t="shared" si="154"/>
        <v>0</v>
      </c>
    </row>
    <row r="55" spans="1:29" ht="24" x14ac:dyDescent="0.25">
      <c r="A55" s="49" t="s">
        <v>13</v>
      </c>
      <c r="B55" s="50"/>
      <c r="C55" s="51"/>
      <c r="D55" s="52" t="s">
        <v>258</v>
      </c>
      <c r="E55" s="52"/>
      <c r="F55" s="52"/>
      <c r="G55" s="53"/>
      <c r="H55" s="55"/>
      <c r="I55" s="55"/>
      <c r="J55" s="55"/>
      <c r="K55" s="55">
        <f>ROUND((SUM(K56:K62)),2)</f>
        <v>0</v>
      </c>
      <c r="L55" s="55">
        <f t="shared" ref="L55:M55" si="155">ROUND((SUM(L56:L62)),2)</f>
        <v>0</v>
      </c>
      <c r="M55" s="55">
        <f t="shared" si="155"/>
        <v>0</v>
      </c>
      <c r="N55" s="55"/>
      <c r="O55" s="55"/>
      <c r="P55" s="55"/>
      <c r="Q55" s="55"/>
      <c r="R55" s="55">
        <f>ROUND((SUM(R56:R62)),2)</f>
        <v>0</v>
      </c>
      <c r="S55" s="55">
        <f t="shared" ref="S55:T55" si="156">ROUND((SUM(S56:S62)),2)</f>
        <v>0</v>
      </c>
      <c r="T55" s="55">
        <f t="shared" si="156"/>
        <v>0</v>
      </c>
    </row>
    <row r="56" spans="1:29" ht="24" x14ac:dyDescent="0.25">
      <c r="A56" s="54" t="s">
        <v>259</v>
      </c>
      <c r="B56" s="46" t="s">
        <v>91</v>
      </c>
      <c r="C56" s="75">
        <v>97631</v>
      </c>
      <c r="D56" s="74" t="s">
        <v>186</v>
      </c>
      <c r="E56" s="6" t="s">
        <v>36</v>
      </c>
      <c r="F56" s="6" t="s">
        <v>164</v>
      </c>
      <c r="G56" s="47">
        <v>34.880000000000003</v>
      </c>
      <c r="H56" s="7"/>
      <c r="I56" s="7"/>
      <c r="J56" s="7">
        <f t="shared" ref="J56:J59" si="157">ROUND((I56+H56),2)</f>
        <v>0</v>
      </c>
      <c r="K56" s="7">
        <f t="shared" ref="K56:K59" si="158">ROUND((H56*G56),2)</f>
        <v>0</v>
      </c>
      <c r="L56" s="7">
        <f t="shared" ref="L56:L59" si="159">ROUND((I56*G56),2)</f>
        <v>0</v>
      </c>
      <c r="M56" s="7">
        <f t="shared" ref="M56:M59" si="160">ROUND((L56+K56),2)</f>
        <v>0</v>
      </c>
      <c r="N56" s="7">
        <f t="shared" ref="N56:N59" si="161">ROUND((IF(Q56="BDI 1",((1+($T$3/100))*H56),((1+($T$4/100))*H56))),2)</f>
        <v>0</v>
      </c>
      <c r="O56" s="7">
        <f t="shared" ref="O56:O59" si="162">ROUND((IF(Q56="BDI 1",((1+($T$3/100))*I56),((1+($T$4/100))*I56))),2)</f>
        <v>0</v>
      </c>
      <c r="P56" s="7">
        <f t="shared" ref="P56:P59" si="163">ROUND((N56+O56),2)</f>
        <v>0</v>
      </c>
      <c r="Q56" s="48" t="s">
        <v>100</v>
      </c>
      <c r="R56" s="7">
        <f t="shared" ref="R56:R59" si="164">ROUND(N56*G56,2)</f>
        <v>0</v>
      </c>
      <c r="S56" s="7">
        <f t="shared" ref="S56:S59" si="165">ROUND(O56*G56,2)</f>
        <v>0</v>
      </c>
      <c r="T56" s="8">
        <f t="shared" ref="T56:T59" si="166">ROUND(R56+S56,2)</f>
        <v>0</v>
      </c>
    </row>
    <row r="57" spans="1:29" ht="24" x14ac:dyDescent="0.25">
      <c r="A57" s="54" t="s">
        <v>262</v>
      </c>
      <c r="B57" s="46" t="s">
        <v>91</v>
      </c>
      <c r="C57" s="75">
        <v>98555</v>
      </c>
      <c r="D57" s="74" t="s">
        <v>182</v>
      </c>
      <c r="E57" s="6" t="s">
        <v>36</v>
      </c>
      <c r="F57" s="6" t="s">
        <v>255</v>
      </c>
      <c r="G57" s="47">
        <v>34.880000000000003</v>
      </c>
      <c r="H57" s="7"/>
      <c r="I57" s="7"/>
      <c r="J57" s="7">
        <f t="shared" si="157"/>
        <v>0</v>
      </c>
      <c r="K57" s="7">
        <f t="shared" si="158"/>
        <v>0</v>
      </c>
      <c r="L57" s="7">
        <f t="shared" si="159"/>
        <v>0</v>
      </c>
      <c r="M57" s="7">
        <f t="shared" si="160"/>
        <v>0</v>
      </c>
      <c r="N57" s="7">
        <f t="shared" si="161"/>
        <v>0</v>
      </c>
      <c r="O57" s="7">
        <f t="shared" si="162"/>
        <v>0</v>
      </c>
      <c r="P57" s="7">
        <f t="shared" si="163"/>
        <v>0</v>
      </c>
      <c r="Q57" s="48" t="s">
        <v>100</v>
      </c>
      <c r="R57" s="7">
        <f t="shared" si="164"/>
        <v>0</v>
      </c>
      <c r="S57" s="7">
        <f t="shared" si="165"/>
        <v>0</v>
      </c>
      <c r="T57" s="8">
        <f t="shared" si="166"/>
        <v>0</v>
      </c>
    </row>
    <row r="58" spans="1:29" ht="48" x14ac:dyDescent="0.25">
      <c r="A58" s="54" t="s">
        <v>263</v>
      </c>
      <c r="B58" s="46" t="s">
        <v>91</v>
      </c>
      <c r="C58" s="75">
        <v>87894</v>
      </c>
      <c r="D58" s="74" t="s">
        <v>528</v>
      </c>
      <c r="E58" s="6" t="s">
        <v>36</v>
      </c>
      <c r="F58" s="6" t="s">
        <v>256</v>
      </c>
      <c r="G58" s="47">
        <v>34.880000000000003</v>
      </c>
      <c r="H58" s="7"/>
      <c r="I58" s="7"/>
      <c r="J58" s="7">
        <f t="shared" ref="J58" si="167">ROUND((I58+H58),2)</f>
        <v>0</v>
      </c>
      <c r="K58" s="7">
        <f t="shared" ref="K58" si="168">ROUND((H58*G58),2)</f>
        <v>0</v>
      </c>
      <c r="L58" s="7">
        <f t="shared" ref="L58" si="169">ROUND((I58*G58),2)</f>
        <v>0</v>
      </c>
      <c r="M58" s="7">
        <f t="shared" ref="M58" si="170">ROUND((L58+K58),2)</f>
        <v>0</v>
      </c>
      <c r="N58" s="7">
        <f t="shared" ref="N58" si="171">ROUND((IF(Q58="BDI 1",((1+($T$3/100))*H58),((1+($T$4/100))*H58))),2)</f>
        <v>0</v>
      </c>
      <c r="O58" s="7">
        <f t="shared" ref="O58" si="172">ROUND((IF(Q58="BDI 1",((1+($T$3/100))*I58),((1+($T$4/100))*I58))),2)</f>
        <v>0</v>
      </c>
      <c r="P58" s="7">
        <f t="shared" ref="P58" si="173">ROUND((N58+O58),2)</f>
        <v>0</v>
      </c>
      <c r="Q58" s="48" t="s">
        <v>100</v>
      </c>
      <c r="R58" s="7">
        <f t="shared" ref="R58" si="174">ROUND(N58*G58,2)</f>
        <v>0</v>
      </c>
      <c r="S58" s="7">
        <f t="shared" ref="S58" si="175">ROUND(O58*G58,2)</f>
        <v>0</v>
      </c>
      <c r="T58" s="8">
        <f t="shared" ref="T58" si="176">ROUND(R58+S58,2)</f>
        <v>0</v>
      </c>
    </row>
    <row r="59" spans="1:29" ht="48" x14ac:dyDescent="0.25">
      <c r="A59" s="54" t="s">
        <v>263</v>
      </c>
      <c r="B59" s="46" t="s">
        <v>91</v>
      </c>
      <c r="C59" s="75">
        <v>87775</v>
      </c>
      <c r="D59" s="74" t="s">
        <v>110</v>
      </c>
      <c r="E59" s="6" t="s">
        <v>36</v>
      </c>
      <c r="F59" s="6" t="s">
        <v>256</v>
      </c>
      <c r="G59" s="47">
        <v>34.880000000000003</v>
      </c>
      <c r="H59" s="7"/>
      <c r="I59" s="7"/>
      <c r="J59" s="7">
        <f t="shared" si="157"/>
        <v>0</v>
      </c>
      <c r="K59" s="7">
        <f t="shared" si="158"/>
        <v>0</v>
      </c>
      <c r="L59" s="7">
        <f t="shared" si="159"/>
        <v>0</v>
      </c>
      <c r="M59" s="7">
        <f t="shared" si="160"/>
        <v>0</v>
      </c>
      <c r="N59" s="7">
        <f t="shared" si="161"/>
        <v>0</v>
      </c>
      <c r="O59" s="7">
        <f t="shared" si="162"/>
        <v>0</v>
      </c>
      <c r="P59" s="7">
        <f t="shared" si="163"/>
        <v>0</v>
      </c>
      <c r="Q59" s="48" t="s">
        <v>100</v>
      </c>
      <c r="R59" s="7">
        <f t="shared" si="164"/>
        <v>0</v>
      </c>
      <c r="S59" s="7">
        <f t="shared" si="165"/>
        <v>0</v>
      </c>
      <c r="T59" s="8">
        <f t="shared" si="166"/>
        <v>0</v>
      </c>
    </row>
    <row r="60" spans="1:29" ht="36" x14ac:dyDescent="0.25">
      <c r="A60" s="54" t="s">
        <v>264</v>
      </c>
      <c r="B60" s="46" t="s">
        <v>91</v>
      </c>
      <c r="C60" s="75">
        <v>94228</v>
      </c>
      <c r="D60" s="74" t="s">
        <v>79</v>
      </c>
      <c r="E60" s="6" t="s">
        <v>39</v>
      </c>
      <c r="F60" s="6" t="s">
        <v>257</v>
      </c>
      <c r="G60" s="47">
        <v>1</v>
      </c>
      <c r="H60" s="7"/>
      <c r="I60" s="7"/>
      <c r="J60" s="7">
        <f t="shared" ref="J60:J62" si="177">ROUND((I60+H60),2)</f>
        <v>0</v>
      </c>
      <c r="K60" s="7">
        <f t="shared" ref="K60:K62" si="178">ROUND((H60*G60),2)</f>
        <v>0</v>
      </c>
      <c r="L60" s="7">
        <f t="shared" ref="L60:L62" si="179">ROUND((I60*G60),2)</f>
        <v>0</v>
      </c>
      <c r="M60" s="7">
        <f t="shared" ref="M60:M62" si="180">ROUND((L60+K60),2)</f>
        <v>0</v>
      </c>
      <c r="N60" s="7">
        <f t="shared" ref="N60:N62" si="181">ROUND((IF(Q60="BDI 1",((1+($T$3/100))*H60),((1+($T$4/100))*H60))),2)</f>
        <v>0</v>
      </c>
      <c r="O60" s="7">
        <f t="shared" ref="O60:O62" si="182">ROUND((IF(Q60="BDI 1",((1+($T$3/100))*I60),((1+($T$4/100))*I60))),2)</f>
        <v>0</v>
      </c>
      <c r="P60" s="7">
        <f t="shared" ref="P60:P62" si="183">ROUND((N60+O60),2)</f>
        <v>0</v>
      </c>
      <c r="Q60" s="48" t="s">
        <v>100</v>
      </c>
      <c r="R60" s="7">
        <f t="shared" ref="R60:R62" si="184">ROUND(N60*G60,2)</f>
        <v>0</v>
      </c>
      <c r="S60" s="7">
        <f t="shared" ref="S60:S62" si="185">ROUND(O60*G60,2)</f>
        <v>0</v>
      </c>
      <c r="T60" s="8">
        <f t="shared" ref="T60:T62" si="186">ROUND(R60+S60,2)</f>
        <v>0</v>
      </c>
    </row>
    <row r="61" spans="1:29" ht="36" x14ac:dyDescent="0.25">
      <c r="A61" s="54" t="s">
        <v>265</v>
      </c>
      <c r="B61" s="46" t="s">
        <v>91</v>
      </c>
      <c r="C61" s="75">
        <v>89578</v>
      </c>
      <c r="D61" s="74" t="s">
        <v>63</v>
      </c>
      <c r="E61" s="6" t="s">
        <v>39</v>
      </c>
      <c r="F61" s="6" t="s">
        <v>260</v>
      </c>
      <c r="G61" s="47">
        <v>6</v>
      </c>
      <c r="H61" s="7"/>
      <c r="I61" s="7"/>
      <c r="J61" s="7">
        <f t="shared" si="177"/>
        <v>0</v>
      </c>
      <c r="K61" s="7">
        <f t="shared" si="178"/>
        <v>0</v>
      </c>
      <c r="L61" s="7">
        <f t="shared" si="179"/>
        <v>0</v>
      </c>
      <c r="M61" s="7">
        <f t="shared" si="180"/>
        <v>0</v>
      </c>
      <c r="N61" s="7">
        <f t="shared" si="181"/>
        <v>0</v>
      </c>
      <c r="O61" s="7">
        <f t="shared" si="182"/>
        <v>0</v>
      </c>
      <c r="P61" s="7">
        <f t="shared" si="183"/>
        <v>0</v>
      </c>
      <c r="Q61" s="48" t="s">
        <v>100</v>
      </c>
      <c r="R61" s="7">
        <f t="shared" si="184"/>
        <v>0</v>
      </c>
      <c r="S61" s="7">
        <f t="shared" si="185"/>
        <v>0</v>
      </c>
      <c r="T61" s="8">
        <f t="shared" si="186"/>
        <v>0</v>
      </c>
    </row>
    <row r="62" spans="1:29" ht="36" x14ac:dyDescent="0.25">
      <c r="A62" s="54" t="s">
        <v>266</v>
      </c>
      <c r="B62" s="46" t="s">
        <v>91</v>
      </c>
      <c r="C62" s="75">
        <v>89587</v>
      </c>
      <c r="D62" s="74" t="s">
        <v>64</v>
      </c>
      <c r="E62" s="6" t="s">
        <v>35</v>
      </c>
      <c r="F62" s="6" t="s">
        <v>261</v>
      </c>
      <c r="G62" s="47">
        <v>1</v>
      </c>
      <c r="H62" s="7"/>
      <c r="I62" s="7"/>
      <c r="J62" s="7">
        <f t="shared" si="177"/>
        <v>0</v>
      </c>
      <c r="K62" s="7">
        <f t="shared" si="178"/>
        <v>0</v>
      </c>
      <c r="L62" s="7">
        <f t="shared" si="179"/>
        <v>0</v>
      </c>
      <c r="M62" s="7">
        <f t="shared" si="180"/>
        <v>0</v>
      </c>
      <c r="N62" s="7">
        <f t="shared" si="181"/>
        <v>0</v>
      </c>
      <c r="O62" s="7">
        <f t="shared" si="182"/>
        <v>0</v>
      </c>
      <c r="P62" s="7">
        <f t="shared" si="183"/>
        <v>0</v>
      </c>
      <c r="Q62" s="48" t="s">
        <v>100</v>
      </c>
      <c r="R62" s="7">
        <f t="shared" si="184"/>
        <v>0</v>
      </c>
      <c r="S62" s="7">
        <f t="shared" si="185"/>
        <v>0</v>
      </c>
      <c r="T62" s="8">
        <f t="shared" si="186"/>
        <v>0</v>
      </c>
    </row>
    <row r="63" spans="1:29" ht="24" x14ac:dyDescent="0.25">
      <c r="A63" s="49" t="s">
        <v>117</v>
      </c>
      <c r="B63" s="50"/>
      <c r="C63" s="51"/>
      <c r="D63" s="52" t="s">
        <v>267</v>
      </c>
      <c r="E63" s="52"/>
      <c r="F63" s="52"/>
      <c r="G63" s="53"/>
      <c r="H63" s="55"/>
      <c r="I63" s="55"/>
      <c r="J63" s="55"/>
      <c r="K63" s="55">
        <f>ROUND((SUM(K64:K68)),2)</f>
        <v>0</v>
      </c>
      <c r="L63" s="55">
        <f t="shared" ref="L63:M63" si="187">ROUND((SUM(L64:L68)),2)</f>
        <v>0</v>
      </c>
      <c r="M63" s="55">
        <f t="shared" si="187"/>
        <v>0</v>
      </c>
      <c r="N63" s="55"/>
      <c r="O63" s="55"/>
      <c r="P63" s="55"/>
      <c r="Q63" s="55"/>
      <c r="R63" s="55">
        <f>ROUND((SUM(R64:R68)),2)</f>
        <v>0</v>
      </c>
      <c r="S63" s="55">
        <f t="shared" ref="S63:T63" si="188">ROUND((SUM(S64:S68)),2)</f>
        <v>0</v>
      </c>
      <c r="T63" s="55">
        <f t="shared" si="188"/>
        <v>0</v>
      </c>
    </row>
    <row r="64" spans="1:29" ht="24" x14ac:dyDescent="0.25">
      <c r="A64" s="54" t="s">
        <v>268</v>
      </c>
      <c r="B64" s="46" t="s">
        <v>91</v>
      </c>
      <c r="C64" s="75">
        <v>97633</v>
      </c>
      <c r="D64" s="74" t="s">
        <v>187</v>
      </c>
      <c r="E64" s="6" t="s">
        <v>36</v>
      </c>
      <c r="F64" s="6" t="s">
        <v>164</v>
      </c>
      <c r="G64" s="47">
        <v>46.7</v>
      </c>
      <c r="H64" s="7"/>
      <c r="I64" s="7"/>
      <c r="J64" s="7">
        <f t="shared" ref="J64:J68" si="189">ROUND((I64+H64),2)</f>
        <v>0</v>
      </c>
      <c r="K64" s="7">
        <f t="shared" ref="K64:K68" si="190">ROUND((H64*G64),2)</f>
        <v>0</v>
      </c>
      <c r="L64" s="7">
        <f t="shared" ref="L64:L68" si="191">ROUND((I64*G64),2)</f>
        <v>0</v>
      </c>
      <c r="M64" s="7">
        <f t="shared" ref="M64:M68" si="192">ROUND((L64+K64),2)</f>
        <v>0</v>
      </c>
      <c r="N64" s="7">
        <f t="shared" ref="N64:N68" si="193">ROUND((IF(Q64="BDI 1",((1+($T$3/100))*H64),((1+($T$4/100))*H64))),2)</f>
        <v>0</v>
      </c>
      <c r="O64" s="7">
        <f t="shared" ref="O64:O68" si="194">ROUND((IF(Q64="BDI 1",((1+($T$3/100))*I64),((1+($T$4/100))*I64))),2)</f>
        <v>0</v>
      </c>
      <c r="P64" s="7">
        <f t="shared" ref="P64:P68" si="195">ROUND((N64+O64),2)</f>
        <v>0</v>
      </c>
      <c r="Q64" s="48" t="s">
        <v>100</v>
      </c>
      <c r="R64" s="7">
        <f t="shared" ref="R64:R68" si="196">ROUND(N64*G64,2)</f>
        <v>0</v>
      </c>
      <c r="S64" s="7">
        <f t="shared" ref="S64:S68" si="197">ROUND(O64*G64,2)</f>
        <v>0</v>
      </c>
      <c r="T64" s="8">
        <f t="shared" ref="T64:T68" si="198">ROUND(R64+S64,2)</f>
        <v>0</v>
      </c>
    </row>
    <row r="65" spans="1:20" ht="24" x14ac:dyDescent="0.25">
      <c r="A65" s="54" t="s">
        <v>269</v>
      </c>
      <c r="B65" s="46" t="s">
        <v>91</v>
      </c>
      <c r="C65" s="75">
        <v>97631</v>
      </c>
      <c r="D65" s="74" t="s">
        <v>186</v>
      </c>
      <c r="E65" s="6" t="s">
        <v>36</v>
      </c>
      <c r="F65" s="6" t="s">
        <v>255</v>
      </c>
      <c r="G65" s="47">
        <v>90.49</v>
      </c>
      <c r="H65" s="7"/>
      <c r="I65" s="7"/>
      <c r="J65" s="7">
        <f t="shared" si="189"/>
        <v>0</v>
      </c>
      <c r="K65" s="7">
        <f t="shared" si="190"/>
        <v>0</v>
      </c>
      <c r="L65" s="7">
        <f t="shared" si="191"/>
        <v>0</v>
      </c>
      <c r="M65" s="7">
        <f t="shared" si="192"/>
        <v>0</v>
      </c>
      <c r="N65" s="7">
        <f t="shared" si="193"/>
        <v>0</v>
      </c>
      <c r="O65" s="7">
        <f t="shared" si="194"/>
        <v>0</v>
      </c>
      <c r="P65" s="7">
        <f t="shared" si="195"/>
        <v>0</v>
      </c>
      <c r="Q65" s="48" t="s">
        <v>100</v>
      </c>
      <c r="R65" s="7">
        <f t="shared" si="196"/>
        <v>0</v>
      </c>
      <c r="S65" s="7">
        <f t="shared" si="197"/>
        <v>0</v>
      </c>
      <c r="T65" s="8">
        <f t="shared" si="198"/>
        <v>0</v>
      </c>
    </row>
    <row r="66" spans="1:20" ht="24" x14ac:dyDescent="0.25">
      <c r="A66" s="54" t="s">
        <v>270</v>
      </c>
      <c r="B66" s="46" t="s">
        <v>91</v>
      </c>
      <c r="C66" s="75">
        <v>98555</v>
      </c>
      <c r="D66" s="74" t="s">
        <v>182</v>
      </c>
      <c r="E66" s="6" t="s">
        <v>36</v>
      </c>
      <c r="F66" s="6" t="s">
        <v>256</v>
      </c>
      <c r="G66" s="47">
        <v>49.04</v>
      </c>
      <c r="H66" s="7"/>
      <c r="I66" s="7"/>
      <c r="J66" s="7">
        <f t="shared" si="189"/>
        <v>0</v>
      </c>
      <c r="K66" s="7">
        <f t="shared" si="190"/>
        <v>0</v>
      </c>
      <c r="L66" s="7">
        <f t="shared" si="191"/>
        <v>0</v>
      </c>
      <c r="M66" s="7">
        <f t="shared" si="192"/>
        <v>0</v>
      </c>
      <c r="N66" s="7">
        <f t="shared" si="193"/>
        <v>0</v>
      </c>
      <c r="O66" s="7">
        <f t="shared" si="194"/>
        <v>0</v>
      </c>
      <c r="P66" s="7">
        <f t="shared" si="195"/>
        <v>0</v>
      </c>
      <c r="Q66" s="48" t="s">
        <v>100</v>
      </c>
      <c r="R66" s="7">
        <f t="shared" si="196"/>
        <v>0</v>
      </c>
      <c r="S66" s="7">
        <f t="shared" si="197"/>
        <v>0</v>
      </c>
      <c r="T66" s="8">
        <f t="shared" si="198"/>
        <v>0</v>
      </c>
    </row>
    <row r="67" spans="1:20" ht="48" x14ac:dyDescent="0.25">
      <c r="A67" s="54" t="s">
        <v>271</v>
      </c>
      <c r="B67" s="46" t="s">
        <v>91</v>
      </c>
      <c r="C67" s="75">
        <v>87792</v>
      </c>
      <c r="D67" s="74" t="s">
        <v>111</v>
      </c>
      <c r="E67" s="6" t="s">
        <v>36</v>
      </c>
      <c r="F67" s="6" t="s">
        <v>257</v>
      </c>
      <c r="G67" s="47">
        <v>92.99</v>
      </c>
      <c r="H67" s="7"/>
      <c r="I67" s="7"/>
      <c r="J67" s="7">
        <f t="shared" si="189"/>
        <v>0</v>
      </c>
      <c r="K67" s="7">
        <f t="shared" si="190"/>
        <v>0</v>
      </c>
      <c r="L67" s="7">
        <f t="shared" si="191"/>
        <v>0</v>
      </c>
      <c r="M67" s="7">
        <f t="shared" si="192"/>
        <v>0</v>
      </c>
      <c r="N67" s="7">
        <f t="shared" si="193"/>
        <v>0</v>
      </c>
      <c r="O67" s="7">
        <f t="shared" si="194"/>
        <v>0</v>
      </c>
      <c r="P67" s="7">
        <f t="shared" si="195"/>
        <v>0</v>
      </c>
      <c r="Q67" s="48" t="s">
        <v>100</v>
      </c>
      <c r="R67" s="7">
        <f t="shared" si="196"/>
        <v>0</v>
      </c>
      <c r="S67" s="7">
        <f t="shared" si="197"/>
        <v>0</v>
      </c>
      <c r="T67" s="8">
        <f t="shared" si="198"/>
        <v>0</v>
      </c>
    </row>
    <row r="68" spans="1:20" ht="48" x14ac:dyDescent="0.25">
      <c r="A68" s="54" t="s">
        <v>272</v>
      </c>
      <c r="B68" s="46" t="s">
        <v>91</v>
      </c>
      <c r="C68" s="75">
        <v>87894</v>
      </c>
      <c r="D68" s="74" t="s">
        <v>528</v>
      </c>
      <c r="E68" s="6" t="s">
        <v>36</v>
      </c>
      <c r="F68" s="6" t="s">
        <v>260</v>
      </c>
      <c r="G68" s="47">
        <v>92.99</v>
      </c>
      <c r="H68" s="7"/>
      <c r="I68" s="7"/>
      <c r="J68" s="7">
        <f t="shared" si="189"/>
        <v>0</v>
      </c>
      <c r="K68" s="7">
        <f t="shared" si="190"/>
        <v>0</v>
      </c>
      <c r="L68" s="7">
        <f t="shared" si="191"/>
        <v>0</v>
      </c>
      <c r="M68" s="7">
        <f t="shared" si="192"/>
        <v>0</v>
      </c>
      <c r="N68" s="7">
        <f t="shared" si="193"/>
        <v>0</v>
      </c>
      <c r="O68" s="7">
        <f t="shared" si="194"/>
        <v>0</v>
      </c>
      <c r="P68" s="7">
        <f t="shared" si="195"/>
        <v>0</v>
      </c>
      <c r="Q68" s="48" t="s">
        <v>100</v>
      </c>
      <c r="R68" s="7">
        <f t="shared" si="196"/>
        <v>0</v>
      </c>
      <c r="S68" s="7">
        <f t="shared" si="197"/>
        <v>0</v>
      </c>
      <c r="T68" s="8">
        <f t="shared" si="198"/>
        <v>0</v>
      </c>
    </row>
    <row r="69" spans="1:20" x14ac:dyDescent="0.25">
      <c r="A69" s="49" t="s">
        <v>118</v>
      </c>
      <c r="B69" s="50"/>
      <c r="C69" s="51"/>
      <c r="D69" s="52" t="s">
        <v>273</v>
      </c>
      <c r="E69" s="52"/>
      <c r="F69" s="52"/>
      <c r="G69" s="53"/>
      <c r="H69" s="55"/>
      <c r="I69" s="55"/>
      <c r="J69" s="55"/>
      <c r="K69" s="55">
        <f>ROUND((SUM(K70:K74)),2)</f>
        <v>0</v>
      </c>
      <c r="L69" s="55">
        <f t="shared" ref="L69:M69" si="199">ROUND((SUM(L70:L74)),2)</f>
        <v>0</v>
      </c>
      <c r="M69" s="55">
        <f t="shared" si="199"/>
        <v>0</v>
      </c>
      <c r="N69" s="55"/>
      <c r="O69" s="55"/>
      <c r="P69" s="55"/>
      <c r="Q69" s="55"/>
      <c r="R69" s="55">
        <f>ROUND((SUM(R70:R74)),2)</f>
        <v>0</v>
      </c>
      <c r="S69" s="55">
        <f t="shared" ref="S69:T69" si="200">ROUND((SUM(S70:S74)),2)</f>
        <v>0</v>
      </c>
      <c r="T69" s="55">
        <f t="shared" si="200"/>
        <v>0</v>
      </c>
    </row>
    <row r="70" spans="1:20" ht="24" x14ac:dyDescent="0.25">
      <c r="A70" s="54" t="s">
        <v>274</v>
      </c>
      <c r="B70" s="46" t="s">
        <v>91</v>
      </c>
      <c r="C70" s="75">
        <v>97631</v>
      </c>
      <c r="D70" s="74" t="s">
        <v>186</v>
      </c>
      <c r="E70" s="6" t="s">
        <v>36</v>
      </c>
      <c r="F70" s="6" t="s">
        <v>164</v>
      </c>
      <c r="G70" s="47">
        <v>19.2</v>
      </c>
      <c r="H70" s="7"/>
      <c r="I70" s="7"/>
      <c r="J70" s="7">
        <f t="shared" ref="J70:J74" si="201">ROUND((I70+H70),2)</f>
        <v>0</v>
      </c>
      <c r="K70" s="7">
        <f t="shared" ref="K70:K74" si="202">ROUND((H70*G70),2)</f>
        <v>0</v>
      </c>
      <c r="L70" s="7">
        <f t="shared" ref="L70:L74" si="203">ROUND((I70*G70),2)</f>
        <v>0</v>
      </c>
      <c r="M70" s="7">
        <f t="shared" ref="M70:M74" si="204">ROUND((L70+K70),2)</f>
        <v>0</v>
      </c>
      <c r="N70" s="7">
        <f t="shared" ref="N70:N74" si="205">ROUND((IF(Q70="BDI 1",((1+($T$3/100))*H70),((1+($T$4/100))*H70))),2)</f>
        <v>0</v>
      </c>
      <c r="O70" s="7">
        <f t="shared" ref="O70:O74" si="206">ROUND((IF(Q70="BDI 1",((1+($T$3/100))*I70),((1+($T$4/100))*I70))),2)</f>
        <v>0</v>
      </c>
      <c r="P70" s="7">
        <f t="shared" ref="P70:P74" si="207">ROUND((N70+O70),2)</f>
        <v>0</v>
      </c>
      <c r="Q70" s="48" t="s">
        <v>100</v>
      </c>
      <c r="R70" s="7">
        <f t="shared" ref="R70:R74" si="208">ROUND(N70*G70,2)</f>
        <v>0</v>
      </c>
      <c r="S70" s="7">
        <f t="shared" ref="S70:S74" si="209">ROUND(O70*G70,2)</f>
        <v>0</v>
      </c>
      <c r="T70" s="8">
        <f t="shared" ref="T70:T74" si="210">ROUND(R70+S70,2)</f>
        <v>0</v>
      </c>
    </row>
    <row r="71" spans="1:20" ht="24" x14ac:dyDescent="0.25">
      <c r="A71" s="54" t="s">
        <v>275</v>
      </c>
      <c r="B71" s="46" t="s">
        <v>228</v>
      </c>
      <c r="C71" s="75">
        <v>696</v>
      </c>
      <c r="D71" s="74" t="s">
        <v>400</v>
      </c>
      <c r="E71" s="6" t="s">
        <v>39</v>
      </c>
      <c r="F71" s="6" t="s">
        <v>255</v>
      </c>
      <c r="G71" s="47">
        <v>2</v>
      </c>
      <c r="H71" s="7"/>
      <c r="I71" s="7"/>
      <c r="J71" s="7">
        <f t="shared" si="201"/>
        <v>0</v>
      </c>
      <c r="K71" s="7">
        <f t="shared" si="202"/>
        <v>0</v>
      </c>
      <c r="L71" s="7">
        <f t="shared" si="203"/>
        <v>0</v>
      </c>
      <c r="M71" s="7">
        <f t="shared" si="204"/>
        <v>0</v>
      </c>
      <c r="N71" s="7">
        <f t="shared" si="205"/>
        <v>0</v>
      </c>
      <c r="O71" s="7">
        <f t="shared" si="206"/>
        <v>0</v>
      </c>
      <c r="P71" s="7">
        <f t="shared" si="207"/>
        <v>0</v>
      </c>
      <c r="Q71" s="48" t="s">
        <v>100</v>
      </c>
      <c r="R71" s="7">
        <f t="shared" si="208"/>
        <v>0</v>
      </c>
      <c r="S71" s="7">
        <f t="shared" si="209"/>
        <v>0</v>
      </c>
      <c r="T71" s="8">
        <f t="shared" si="210"/>
        <v>0</v>
      </c>
    </row>
    <row r="72" spans="1:20" ht="48" x14ac:dyDescent="0.25">
      <c r="A72" s="54" t="s">
        <v>276</v>
      </c>
      <c r="B72" s="46" t="s">
        <v>91</v>
      </c>
      <c r="C72" s="75">
        <v>87897</v>
      </c>
      <c r="D72" s="74" t="s">
        <v>529</v>
      </c>
      <c r="E72" s="6" t="s">
        <v>36</v>
      </c>
      <c r="F72" s="6" t="s">
        <v>256</v>
      </c>
      <c r="G72" s="47">
        <v>19.2</v>
      </c>
      <c r="H72" s="7"/>
      <c r="I72" s="7"/>
      <c r="J72" s="7">
        <f t="shared" si="201"/>
        <v>0</v>
      </c>
      <c r="K72" s="7">
        <f t="shared" si="202"/>
        <v>0</v>
      </c>
      <c r="L72" s="7">
        <f t="shared" si="203"/>
        <v>0</v>
      </c>
      <c r="M72" s="7">
        <f t="shared" si="204"/>
        <v>0</v>
      </c>
      <c r="N72" s="7">
        <f t="shared" si="205"/>
        <v>0</v>
      </c>
      <c r="O72" s="7">
        <f t="shared" si="206"/>
        <v>0</v>
      </c>
      <c r="P72" s="7">
        <f t="shared" si="207"/>
        <v>0</v>
      </c>
      <c r="Q72" s="48" t="s">
        <v>100</v>
      </c>
      <c r="R72" s="7">
        <f t="shared" si="208"/>
        <v>0</v>
      </c>
      <c r="S72" s="7">
        <f t="shared" si="209"/>
        <v>0</v>
      </c>
      <c r="T72" s="8">
        <f t="shared" si="210"/>
        <v>0</v>
      </c>
    </row>
    <row r="73" spans="1:20" ht="48" x14ac:dyDescent="0.25">
      <c r="A73" s="54" t="s">
        <v>277</v>
      </c>
      <c r="B73" s="46" t="s">
        <v>91</v>
      </c>
      <c r="C73" s="75">
        <v>87792</v>
      </c>
      <c r="D73" s="74" t="s">
        <v>111</v>
      </c>
      <c r="E73" s="6" t="s">
        <v>36</v>
      </c>
      <c r="F73" s="6" t="s">
        <v>257</v>
      </c>
      <c r="G73" s="47">
        <v>19.2</v>
      </c>
      <c r="H73" s="7"/>
      <c r="I73" s="7"/>
      <c r="J73" s="7">
        <f t="shared" si="201"/>
        <v>0</v>
      </c>
      <c r="K73" s="7">
        <f t="shared" si="202"/>
        <v>0</v>
      </c>
      <c r="L73" s="7">
        <f t="shared" si="203"/>
        <v>0</v>
      </c>
      <c r="M73" s="7">
        <f t="shared" si="204"/>
        <v>0</v>
      </c>
      <c r="N73" s="7">
        <f t="shared" si="205"/>
        <v>0</v>
      </c>
      <c r="O73" s="7">
        <f t="shared" si="206"/>
        <v>0</v>
      </c>
      <c r="P73" s="7">
        <f t="shared" si="207"/>
        <v>0</v>
      </c>
      <c r="Q73" s="48" t="s">
        <v>100</v>
      </c>
      <c r="R73" s="7">
        <f t="shared" si="208"/>
        <v>0</v>
      </c>
      <c r="S73" s="7">
        <f t="shared" si="209"/>
        <v>0</v>
      </c>
      <c r="T73" s="8">
        <f t="shared" si="210"/>
        <v>0</v>
      </c>
    </row>
    <row r="74" spans="1:20" ht="36" x14ac:dyDescent="0.25">
      <c r="A74" s="54" t="s">
        <v>278</v>
      </c>
      <c r="B74" s="46" t="s">
        <v>228</v>
      </c>
      <c r="C74" s="75">
        <v>1087</v>
      </c>
      <c r="D74" s="74" t="s">
        <v>402</v>
      </c>
      <c r="E74" s="6" t="s">
        <v>89</v>
      </c>
      <c r="F74" s="6" t="s">
        <v>260</v>
      </c>
      <c r="G74" s="47">
        <v>17.2</v>
      </c>
      <c r="H74" s="7"/>
      <c r="I74" s="7"/>
      <c r="J74" s="7">
        <f t="shared" si="201"/>
        <v>0</v>
      </c>
      <c r="K74" s="7">
        <f t="shared" si="202"/>
        <v>0</v>
      </c>
      <c r="L74" s="7">
        <f t="shared" si="203"/>
        <v>0</v>
      </c>
      <c r="M74" s="7">
        <f t="shared" si="204"/>
        <v>0</v>
      </c>
      <c r="N74" s="7">
        <f t="shared" si="205"/>
        <v>0</v>
      </c>
      <c r="O74" s="7">
        <f t="shared" si="206"/>
        <v>0</v>
      </c>
      <c r="P74" s="7">
        <f t="shared" si="207"/>
        <v>0</v>
      </c>
      <c r="Q74" s="48" t="s">
        <v>100</v>
      </c>
      <c r="R74" s="7">
        <f t="shared" si="208"/>
        <v>0</v>
      </c>
      <c r="S74" s="7">
        <f t="shared" si="209"/>
        <v>0</v>
      </c>
      <c r="T74" s="8">
        <f t="shared" si="210"/>
        <v>0</v>
      </c>
    </row>
    <row r="75" spans="1:20" x14ac:dyDescent="0.25">
      <c r="A75" s="49" t="s">
        <v>119</v>
      </c>
      <c r="B75" s="50"/>
      <c r="C75" s="51"/>
      <c r="D75" s="52" t="s">
        <v>279</v>
      </c>
      <c r="E75" s="52"/>
      <c r="F75" s="52"/>
      <c r="G75" s="53"/>
      <c r="H75" s="55"/>
      <c r="I75" s="55"/>
      <c r="J75" s="55"/>
      <c r="K75" s="55">
        <f>ROUND((SUM(K76:K80)),2)</f>
        <v>0</v>
      </c>
      <c r="L75" s="55">
        <f t="shared" ref="L75:M75" si="211">ROUND((SUM(L76:L80)),2)</f>
        <v>0</v>
      </c>
      <c r="M75" s="55">
        <f t="shared" si="211"/>
        <v>0</v>
      </c>
      <c r="N75" s="55"/>
      <c r="O75" s="55"/>
      <c r="P75" s="55"/>
      <c r="Q75" s="55"/>
      <c r="R75" s="55">
        <f>ROUND((SUM(R76:R80)),2)</f>
        <v>0</v>
      </c>
      <c r="S75" s="55">
        <f t="shared" ref="S75:T75" si="212">ROUND((SUM(S76:S80)),2)</f>
        <v>0</v>
      </c>
      <c r="T75" s="55">
        <f t="shared" si="212"/>
        <v>0</v>
      </c>
    </row>
    <row r="76" spans="1:20" ht="24" x14ac:dyDescent="0.25">
      <c r="A76" s="54" t="s">
        <v>280</v>
      </c>
      <c r="B76" s="46" t="s">
        <v>91</v>
      </c>
      <c r="C76" s="75">
        <v>97625</v>
      </c>
      <c r="D76" s="74" t="s">
        <v>185</v>
      </c>
      <c r="E76" s="6" t="s">
        <v>38</v>
      </c>
      <c r="F76" s="6" t="s">
        <v>164</v>
      </c>
      <c r="G76" s="47">
        <v>1.93</v>
      </c>
      <c r="H76" s="7"/>
      <c r="I76" s="7"/>
      <c r="J76" s="7">
        <f t="shared" ref="J76:J80" si="213">ROUND((I76+H76),2)</f>
        <v>0</v>
      </c>
      <c r="K76" s="7">
        <f t="shared" ref="K76:K80" si="214">ROUND((H76*G76),2)</f>
        <v>0</v>
      </c>
      <c r="L76" s="7">
        <f t="shared" ref="L76:L80" si="215">ROUND((I76*G76),2)</f>
        <v>0</v>
      </c>
      <c r="M76" s="7">
        <f t="shared" ref="M76:M80" si="216">ROUND((L76+K76),2)</f>
        <v>0</v>
      </c>
      <c r="N76" s="7">
        <f t="shared" ref="N76:N80" si="217">ROUND((IF(Q76="BDI 1",((1+($T$3/100))*H76),((1+($T$4/100))*H76))),2)</f>
        <v>0</v>
      </c>
      <c r="O76" s="7">
        <f t="shared" ref="O76:O80" si="218">ROUND((IF(Q76="BDI 1",((1+($T$3/100))*I76),((1+($T$4/100))*I76))),2)</f>
        <v>0</v>
      </c>
      <c r="P76" s="7">
        <f t="shared" ref="P76:P80" si="219">ROUND((N76+O76),2)</f>
        <v>0</v>
      </c>
      <c r="Q76" s="48" t="s">
        <v>100</v>
      </c>
      <c r="R76" s="7">
        <f t="shared" ref="R76:R80" si="220">ROUND(N76*G76,2)</f>
        <v>0</v>
      </c>
      <c r="S76" s="7">
        <f t="shared" ref="S76:S80" si="221">ROUND(O76*G76,2)</f>
        <v>0</v>
      </c>
      <c r="T76" s="8">
        <f t="shared" ref="T76:T80" si="222">ROUND(R76+S76,2)</f>
        <v>0</v>
      </c>
    </row>
    <row r="77" spans="1:20" ht="36" x14ac:dyDescent="0.25">
      <c r="A77" s="54" t="s">
        <v>281</v>
      </c>
      <c r="B77" s="46" t="s">
        <v>91</v>
      </c>
      <c r="C77" s="75">
        <v>103340</v>
      </c>
      <c r="D77" s="74" t="s">
        <v>536</v>
      </c>
      <c r="E77" s="6" t="s">
        <v>36</v>
      </c>
      <c r="F77" s="6" t="s">
        <v>255</v>
      </c>
      <c r="G77" s="47">
        <v>1.83</v>
      </c>
      <c r="H77" s="7"/>
      <c r="I77" s="7"/>
      <c r="J77" s="7">
        <f t="shared" si="213"/>
        <v>0</v>
      </c>
      <c r="K77" s="7">
        <f t="shared" si="214"/>
        <v>0</v>
      </c>
      <c r="L77" s="7">
        <f t="shared" si="215"/>
        <v>0</v>
      </c>
      <c r="M77" s="7">
        <f t="shared" si="216"/>
        <v>0</v>
      </c>
      <c r="N77" s="7">
        <f t="shared" si="217"/>
        <v>0</v>
      </c>
      <c r="O77" s="7">
        <f t="shared" si="218"/>
        <v>0</v>
      </c>
      <c r="P77" s="7">
        <f t="shared" si="219"/>
        <v>0</v>
      </c>
      <c r="Q77" s="48" t="s">
        <v>100</v>
      </c>
      <c r="R77" s="7">
        <f t="shared" si="220"/>
        <v>0</v>
      </c>
      <c r="S77" s="7">
        <f t="shared" si="221"/>
        <v>0</v>
      </c>
      <c r="T77" s="8">
        <f t="shared" si="222"/>
        <v>0</v>
      </c>
    </row>
    <row r="78" spans="1:20" ht="24" x14ac:dyDescent="0.25">
      <c r="A78" s="54" t="s">
        <v>282</v>
      </c>
      <c r="B78" s="46" t="s">
        <v>91</v>
      </c>
      <c r="C78" s="75">
        <v>105023</v>
      </c>
      <c r="D78" s="74" t="s">
        <v>212</v>
      </c>
      <c r="E78" s="6" t="s">
        <v>39</v>
      </c>
      <c r="F78" s="6" t="s">
        <v>256</v>
      </c>
      <c r="G78" s="47">
        <v>0.85</v>
      </c>
      <c r="H78" s="7"/>
      <c r="I78" s="7"/>
      <c r="J78" s="7">
        <f t="shared" si="213"/>
        <v>0</v>
      </c>
      <c r="K78" s="7">
        <f t="shared" si="214"/>
        <v>0</v>
      </c>
      <c r="L78" s="7">
        <f t="shared" si="215"/>
        <v>0</v>
      </c>
      <c r="M78" s="7">
        <f t="shared" si="216"/>
        <v>0</v>
      </c>
      <c r="N78" s="7">
        <f t="shared" si="217"/>
        <v>0</v>
      </c>
      <c r="O78" s="7">
        <f t="shared" si="218"/>
        <v>0</v>
      </c>
      <c r="P78" s="7">
        <f t="shared" si="219"/>
        <v>0</v>
      </c>
      <c r="Q78" s="48" t="s">
        <v>100</v>
      </c>
      <c r="R78" s="7">
        <f t="shared" si="220"/>
        <v>0</v>
      </c>
      <c r="S78" s="7">
        <f t="shared" si="221"/>
        <v>0</v>
      </c>
      <c r="T78" s="8">
        <f t="shared" si="222"/>
        <v>0</v>
      </c>
    </row>
    <row r="79" spans="1:20" ht="48" x14ac:dyDescent="0.25">
      <c r="A79" s="54" t="s">
        <v>283</v>
      </c>
      <c r="B79" s="46" t="s">
        <v>91</v>
      </c>
      <c r="C79" s="75">
        <v>87794</v>
      </c>
      <c r="D79" s="74" t="s">
        <v>112</v>
      </c>
      <c r="E79" s="6" t="s">
        <v>36</v>
      </c>
      <c r="F79" s="6" t="s">
        <v>257</v>
      </c>
      <c r="G79" s="47">
        <v>3.66</v>
      </c>
      <c r="H79" s="7"/>
      <c r="I79" s="7"/>
      <c r="J79" s="7">
        <f t="shared" si="213"/>
        <v>0</v>
      </c>
      <c r="K79" s="7">
        <f t="shared" si="214"/>
        <v>0</v>
      </c>
      <c r="L79" s="7">
        <f t="shared" si="215"/>
        <v>0</v>
      </c>
      <c r="M79" s="7">
        <f t="shared" si="216"/>
        <v>0</v>
      </c>
      <c r="N79" s="7">
        <f t="shared" si="217"/>
        <v>0</v>
      </c>
      <c r="O79" s="7">
        <f t="shared" si="218"/>
        <v>0</v>
      </c>
      <c r="P79" s="7">
        <f t="shared" si="219"/>
        <v>0</v>
      </c>
      <c r="Q79" s="48" t="s">
        <v>100</v>
      </c>
      <c r="R79" s="7">
        <f t="shared" si="220"/>
        <v>0</v>
      </c>
      <c r="S79" s="7">
        <f t="shared" si="221"/>
        <v>0</v>
      </c>
      <c r="T79" s="8">
        <f t="shared" si="222"/>
        <v>0</v>
      </c>
    </row>
    <row r="80" spans="1:20" ht="48" x14ac:dyDescent="0.25">
      <c r="A80" s="54" t="s">
        <v>284</v>
      </c>
      <c r="B80" s="46" t="s">
        <v>91</v>
      </c>
      <c r="C80" s="75">
        <v>87897</v>
      </c>
      <c r="D80" s="74" t="s">
        <v>529</v>
      </c>
      <c r="E80" s="6" t="s">
        <v>36</v>
      </c>
      <c r="F80" s="6" t="s">
        <v>260</v>
      </c>
      <c r="G80" s="47">
        <v>3.66</v>
      </c>
      <c r="H80" s="7"/>
      <c r="I80" s="7"/>
      <c r="J80" s="7">
        <f t="shared" si="213"/>
        <v>0</v>
      </c>
      <c r="K80" s="7">
        <f t="shared" si="214"/>
        <v>0</v>
      </c>
      <c r="L80" s="7">
        <f t="shared" si="215"/>
        <v>0</v>
      </c>
      <c r="M80" s="7">
        <f t="shared" si="216"/>
        <v>0</v>
      </c>
      <c r="N80" s="7">
        <f t="shared" si="217"/>
        <v>0</v>
      </c>
      <c r="O80" s="7">
        <f t="shared" si="218"/>
        <v>0</v>
      </c>
      <c r="P80" s="7">
        <f t="shared" si="219"/>
        <v>0</v>
      </c>
      <c r="Q80" s="48" t="s">
        <v>100</v>
      </c>
      <c r="R80" s="7">
        <f t="shared" si="220"/>
        <v>0</v>
      </c>
      <c r="S80" s="7">
        <f t="shared" si="221"/>
        <v>0</v>
      </c>
      <c r="T80" s="8">
        <f t="shared" si="222"/>
        <v>0</v>
      </c>
    </row>
    <row r="81" spans="1:20" x14ac:dyDescent="0.25">
      <c r="A81" s="22"/>
      <c r="B81" s="22"/>
      <c r="C81" s="11"/>
      <c r="D81" s="39"/>
      <c r="E81" s="11"/>
      <c r="F81" s="11"/>
      <c r="G81" s="12"/>
      <c r="H81" s="16"/>
      <c r="I81" s="16"/>
      <c r="J81" s="16"/>
      <c r="K81" s="16"/>
      <c r="L81" s="16"/>
      <c r="M81" s="16"/>
      <c r="N81" s="14"/>
      <c r="O81" s="14"/>
      <c r="P81" s="14"/>
      <c r="Q81" s="14"/>
      <c r="R81" s="14"/>
      <c r="S81" s="14"/>
      <c r="T81" s="15"/>
    </row>
    <row r="82" spans="1:20" x14ac:dyDescent="0.25">
      <c r="A82" s="49">
        <v>4</v>
      </c>
      <c r="B82" s="77"/>
      <c r="C82" s="78"/>
      <c r="D82" s="52" t="s">
        <v>106</v>
      </c>
      <c r="E82" s="79"/>
      <c r="F82" s="79"/>
      <c r="G82" s="80"/>
      <c r="H82" s="80"/>
      <c r="I82" s="80"/>
      <c r="J82" s="81"/>
      <c r="K82" s="81"/>
      <c r="L82" s="81"/>
      <c r="M82" s="81"/>
      <c r="N82" s="82"/>
      <c r="O82" s="82"/>
      <c r="P82" s="82"/>
      <c r="Q82" s="82"/>
      <c r="R82" s="83">
        <f>R83+R87+R90+R94+R98</f>
        <v>0</v>
      </c>
      <c r="S82" s="83">
        <f t="shared" ref="S82:T82" si="223">S83+S87+S90+S94+S98</f>
        <v>0</v>
      </c>
      <c r="T82" s="83">
        <f t="shared" si="223"/>
        <v>0</v>
      </c>
    </row>
    <row r="83" spans="1:20" x14ac:dyDescent="0.25">
      <c r="A83" s="49" t="s">
        <v>14</v>
      </c>
      <c r="B83" s="50"/>
      <c r="C83" s="51"/>
      <c r="D83" s="52" t="s">
        <v>285</v>
      </c>
      <c r="E83" s="52"/>
      <c r="F83" s="52"/>
      <c r="G83" s="53"/>
      <c r="H83" s="55"/>
      <c r="I83" s="55"/>
      <c r="J83" s="55"/>
      <c r="K83" s="55">
        <f>ROUND((SUM(K84:K86)),2)</f>
        <v>0</v>
      </c>
      <c r="L83" s="55">
        <f t="shared" ref="L83:M83" si="224">ROUND((SUM(L84:L86)),2)</f>
        <v>0</v>
      </c>
      <c r="M83" s="55">
        <f t="shared" si="224"/>
        <v>0</v>
      </c>
      <c r="N83" s="55"/>
      <c r="O83" s="55"/>
      <c r="P83" s="55"/>
      <c r="Q83" s="55"/>
      <c r="R83" s="55">
        <f>ROUND((SUM(R84:R86)),2)</f>
        <v>0</v>
      </c>
      <c r="S83" s="55">
        <f t="shared" ref="S83:T83" si="225">ROUND((SUM(S84:S86)),2)</f>
        <v>0</v>
      </c>
      <c r="T83" s="55">
        <f t="shared" si="225"/>
        <v>0</v>
      </c>
    </row>
    <row r="84" spans="1:20" ht="24" x14ac:dyDescent="0.25">
      <c r="A84" s="54" t="s">
        <v>286</v>
      </c>
      <c r="B84" s="46" t="s">
        <v>91</v>
      </c>
      <c r="C84" s="75">
        <v>99814</v>
      </c>
      <c r="D84" s="74" t="s">
        <v>87</v>
      </c>
      <c r="E84" s="6" t="s">
        <v>36</v>
      </c>
      <c r="F84" s="6" t="s">
        <v>164</v>
      </c>
      <c r="G84" s="47">
        <v>1140.93</v>
      </c>
      <c r="H84" s="7"/>
      <c r="I84" s="7"/>
      <c r="J84" s="7">
        <f t="shared" ref="J84:J86" si="226">ROUND((I84+H84),2)</f>
        <v>0</v>
      </c>
      <c r="K84" s="7">
        <f t="shared" ref="K84:K86" si="227">ROUND((H84*G84),2)</f>
        <v>0</v>
      </c>
      <c r="L84" s="7">
        <f t="shared" ref="L84:L86" si="228">ROUND((I84*G84),2)</f>
        <v>0</v>
      </c>
      <c r="M84" s="7">
        <f t="shared" ref="M84:M86" si="229">ROUND((L84+K84),2)</f>
        <v>0</v>
      </c>
      <c r="N84" s="7">
        <f t="shared" ref="N84:N86" si="230">ROUND((IF(Q84="BDI 1",((1+($T$3/100))*H84),((1+($T$4/100))*H84))),2)</f>
        <v>0</v>
      </c>
      <c r="O84" s="7">
        <f t="shared" ref="O84:O86" si="231">ROUND((IF(Q84="BDI 1",((1+($T$3/100))*I84),((1+($T$4/100))*I84))),2)</f>
        <v>0</v>
      </c>
      <c r="P84" s="7">
        <f t="shared" ref="P84:P86" si="232">ROUND((N84+O84),2)</f>
        <v>0</v>
      </c>
      <c r="Q84" s="48" t="s">
        <v>100</v>
      </c>
      <c r="R84" s="7">
        <f t="shared" ref="R84:R86" si="233">ROUND(N84*G84,2)</f>
        <v>0</v>
      </c>
      <c r="S84" s="7">
        <f t="shared" ref="S84:S86" si="234">ROUND(O84*G84,2)</f>
        <v>0</v>
      </c>
      <c r="T84" s="8">
        <f t="shared" ref="T84:T86" si="235">ROUND(R84+S84,2)</f>
        <v>0</v>
      </c>
    </row>
    <row r="85" spans="1:20" ht="48" x14ac:dyDescent="0.25">
      <c r="A85" s="54" t="s">
        <v>287</v>
      </c>
      <c r="B85" s="46" t="s">
        <v>91</v>
      </c>
      <c r="C85" s="75">
        <v>87775</v>
      </c>
      <c r="D85" s="74" t="s">
        <v>110</v>
      </c>
      <c r="E85" s="6" t="s">
        <v>36</v>
      </c>
      <c r="F85" s="6" t="s">
        <v>255</v>
      </c>
      <c r="G85" s="47">
        <v>114.09</v>
      </c>
      <c r="H85" s="7"/>
      <c r="I85" s="7"/>
      <c r="J85" s="7">
        <f t="shared" si="226"/>
        <v>0</v>
      </c>
      <c r="K85" s="7">
        <f t="shared" si="227"/>
        <v>0</v>
      </c>
      <c r="L85" s="7">
        <f t="shared" si="228"/>
        <v>0</v>
      </c>
      <c r="M85" s="7">
        <f t="shared" si="229"/>
        <v>0</v>
      </c>
      <c r="N85" s="7">
        <f t="shared" si="230"/>
        <v>0</v>
      </c>
      <c r="O85" s="7">
        <f t="shared" si="231"/>
        <v>0</v>
      </c>
      <c r="P85" s="7">
        <f t="shared" si="232"/>
        <v>0</v>
      </c>
      <c r="Q85" s="48" t="s">
        <v>100</v>
      </c>
      <c r="R85" s="7">
        <f t="shared" si="233"/>
        <v>0</v>
      </c>
      <c r="S85" s="7">
        <f t="shared" si="234"/>
        <v>0</v>
      </c>
      <c r="T85" s="8">
        <f t="shared" si="235"/>
        <v>0</v>
      </c>
    </row>
    <row r="86" spans="1:20" ht="24" x14ac:dyDescent="0.25">
      <c r="A86" s="54" t="s">
        <v>288</v>
      </c>
      <c r="B86" s="46" t="s">
        <v>91</v>
      </c>
      <c r="C86" s="75">
        <v>88489</v>
      </c>
      <c r="D86" s="74" t="s">
        <v>124</v>
      </c>
      <c r="E86" s="6" t="s">
        <v>36</v>
      </c>
      <c r="F86" s="6" t="s">
        <v>256</v>
      </c>
      <c r="G86" s="47">
        <v>1140.93</v>
      </c>
      <c r="H86" s="7"/>
      <c r="I86" s="7"/>
      <c r="J86" s="7">
        <f t="shared" si="226"/>
        <v>0</v>
      </c>
      <c r="K86" s="7">
        <f t="shared" si="227"/>
        <v>0</v>
      </c>
      <c r="L86" s="7">
        <f t="shared" si="228"/>
        <v>0</v>
      </c>
      <c r="M86" s="7">
        <f t="shared" si="229"/>
        <v>0</v>
      </c>
      <c r="N86" s="7">
        <f t="shared" si="230"/>
        <v>0</v>
      </c>
      <c r="O86" s="7">
        <f t="shared" si="231"/>
        <v>0</v>
      </c>
      <c r="P86" s="7">
        <f t="shared" si="232"/>
        <v>0</v>
      </c>
      <c r="Q86" s="48" t="s">
        <v>100</v>
      </c>
      <c r="R86" s="7">
        <f t="shared" si="233"/>
        <v>0</v>
      </c>
      <c r="S86" s="7">
        <f t="shared" si="234"/>
        <v>0</v>
      </c>
      <c r="T86" s="8">
        <f t="shared" si="235"/>
        <v>0</v>
      </c>
    </row>
    <row r="87" spans="1:20" x14ac:dyDescent="0.25">
      <c r="A87" s="49" t="s">
        <v>26</v>
      </c>
      <c r="B87" s="50"/>
      <c r="C87" s="51"/>
      <c r="D87" s="52" t="s">
        <v>291</v>
      </c>
      <c r="E87" s="52"/>
      <c r="F87" s="52"/>
      <c r="G87" s="53"/>
      <c r="H87" s="55"/>
      <c r="I87" s="55"/>
      <c r="J87" s="55"/>
      <c r="K87" s="55">
        <f>ROUND((SUM(K88:K89)),2)</f>
        <v>0</v>
      </c>
      <c r="L87" s="55">
        <f t="shared" ref="L87:M87" si="236">ROUND((SUM(L88:L89)),2)</f>
        <v>0</v>
      </c>
      <c r="M87" s="55">
        <f t="shared" si="236"/>
        <v>0</v>
      </c>
      <c r="N87" s="55"/>
      <c r="O87" s="55"/>
      <c r="P87" s="55"/>
      <c r="Q87" s="55"/>
      <c r="R87" s="55">
        <f>ROUND((SUM(R88:R89)),2)</f>
        <v>0</v>
      </c>
      <c r="S87" s="55">
        <f t="shared" ref="S87:T87" si="237">ROUND((SUM(S88:S89)),2)</f>
        <v>0</v>
      </c>
      <c r="T87" s="55">
        <f t="shared" si="237"/>
        <v>0</v>
      </c>
    </row>
    <row r="88" spans="1:20" ht="48" x14ac:dyDescent="0.25">
      <c r="A88" s="54" t="s">
        <v>289</v>
      </c>
      <c r="B88" s="46" t="s">
        <v>91</v>
      </c>
      <c r="C88" s="75">
        <v>87775</v>
      </c>
      <c r="D88" s="74" t="s">
        <v>110</v>
      </c>
      <c r="E88" s="6" t="s">
        <v>36</v>
      </c>
      <c r="F88" s="6" t="s">
        <v>164</v>
      </c>
      <c r="G88" s="47">
        <v>164.77</v>
      </c>
      <c r="H88" s="7"/>
      <c r="I88" s="7"/>
      <c r="J88" s="7">
        <f t="shared" ref="J88:J89" si="238">ROUND((I88+H88),2)</f>
        <v>0</v>
      </c>
      <c r="K88" s="7">
        <f t="shared" ref="K88:K89" si="239">ROUND((H88*G88),2)</f>
        <v>0</v>
      </c>
      <c r="L88" s="7">
        <f t="shared" ref="L88:L89" si="240">ROUND((I88*G88),2)</f>
        <v>0</v>
      </c>
      <c r="M88" s="7">
        <f t="shared" ref="M88:M89" si="241">ROUND((L88+K88),2)</f>
        <v>0</v>
      </c>
      <c r="N88" s="7">
        <f t="shared" ref="N88:N89" si="242">ROUND((IF(Q88="BDI 1",((1+($T$3/100))*H88),((1+($T$4/100))*H88))),2)</f>
        <v>0</v>
      </c>
      <c r="O88" s="7">
        <f t="shared" ref="O88:O89" si="243">ROUND((IF(Q88="BDI 1",((1+($T$3/100))*I88),((1+($T$4/100))*I88))),2)</f>
        <v>0</v>
      </c>
      <c r="P88" s="7">
        <f t="shared" ref="P88:P89" si="244">ROUND((N88+O88),2)</f>
        <v>0</v>
      </c>
      <c r="Q88" s="48" t="s">
        <v>100</v>
      </c>
      <c r="R88" s="7">
        <f t="shared" ref="R88:R89" si="245">ROUND(N88*G88,2)</f>
        <v>0</v>
      </c>
      <c r="S88" s="7">
        <f t="shared" ref="S88:S89" si="246">ROUND(O88*G88,2)</f>
        <v>0</v>
      </c>
      <c r="T88" s="8">
        <f t="shared" ref="T88:T89" si="247">ROUND(R88+S88,2)</f>
        <v>0</v>
      </c>
    </row>
    <row r="89" spans="1:20" ht="24" x14ac:dyDescent="0.25">
      <c r="A89" s="54" t="s">
        <v>290</v>
      </c>
      <c r="B89" s="46" t="s">
        <v>91</v>
      </c>
      <c r="C89" s="75">
        <v>88489</v>
      </c>
      <c r="D89" s="74" t="s">
        <v>124</v>
      </c>
      <c r="E89" s="6" t="s">
        <v>36</v>
      </c>
      <c r="F89" s="6" t="s">
        <v>255</v>
      </c>
      <c r="G89" s="47">
        <v>1647.7</v>
      </c>
      <c r="H89" s="7"/>
      <c r="I89" s="7"/>
      <c r="J89" s="7">
        <f t="shared" si="238"/>
        <v>0</v>
      </c>
      <c r="K89" s="7">
        <f t="shared" si="239"/>
        <v>0</v>
      </c>
      <c r="L89" s="7">
        <f t="shared" si="240"/>
        <v>0</v>
      </c>
      <c r="M89" s="7">
        <f t="shared" si="241"/>
        <v>0</v>
      </c>
      <c r="N89" s="7">
        <f t="shared" si="242"/>
        <v>0</v>
      </c>
      <c r="O89" s="7">
        <f t="shared" si="243"/>
        <v>0</v>
      </c>
      <c r="P89" s="7">
        <f t="shared" si="244"/>
        <v>0</v>
      </c>
      <c r="Q89" s="48" t="s">
        <v>100</v>
      </c>
      <c r="R89" s="7">
        <f t="shared" si="245"/>
        <v>0</v>
      </c>
      <c r="S89" s="7">
        <f t="shared" si="246"/>
        <v>0</v>
      </c>
      <c r="T89" s="8">
        <f t="shared" si="247"/>
        <v>0</v>
      </c>
    </row>
    <row r="90" spans="1:20" x14ac:dyDescent="0.25">
      <c r="A90" s="49" t="s">
        <v>292</v>
      </c>
      <c r="B90" s="50"/>
      <c r="C90" s="51"/>
      <c r="D90" s="52" t="s">
        <v>285</v>
      </c>
      <c r="E90" s="52"/>
      <c r="F90" s="52"/>
      <c r="G90" s="53"/>
      <c r="H90" s="55"/>
      <c r="I90" s="55"/>
      <c r="J90" s="55"/>
      <c r="K90" s="55">
        <f>ROUND((SUM(K91:K93)),2)</f>
        <v>0</v>
      </c>
      <c r="L90" s="55">
        <f t="shared" ref="L90" si="248">ROUND((SUM(L91:L93)),2)</f>
        <v>0</v>
      </c>
      <c r="M90" s="55">
        <f t="shared" ref="M90" si="249">ROUND((SUM(M91:M93)),2)</f>
        <v>0</v>
      </c>
      <c r="N90" s="55"/>
      <c r="O90" s="55"/>
      <c r="P90" s="55"/>
      <c r="Q90" s="55"/>
      <c r="R90" s="55">
        <f>ROUND((SUM(R91:R93)),2)</f>
        <v>0</v>
      </c>
      <c r="S90" s="55">
        <f t="shared" ref="S90" si="250">ROUND((SUM(S91:S93)),2)</f>
        <v>0</v>
      </c>
      <c r="T90" s="55">
        <f t="shared" ref="T90" si="251">ROUND((SUM(T91:T93)),2)</f>
        <v>0</v>
      </c>
    </row>
    <row r="91" spans="1:20" ht="24" x14ac:dyDescent="0.25">
      <c r="A91" s="54" t="s">
        <v>293</v>
      </c>
      <c r="B91" s="46" t="s">
        <v>91</v>
      </c>
      <c r="C91" s="75">
        <v>99814</v>
      </c>
      <c r="D91" s="74" t="s">
        <v>87</v>
      </c>
      <c r="E91" s="6" t="s">
        <v>36</v>
      </c>
      <c r="F91" s="6" t="s">
        <v>164</v>
      </c>
      <c r="G91" s="47">
        <v>493.82</v>
      </c>
      <c r="H91" s="7"/>
      <c r="I91" s="7"/>
      <c r="J91" s="7">
        <f t="shared" ref="J91:J93" si="252">ROUND((I91+H91),2)</f>
        <v>0</v>
      </c>
      <c r="K91" s="7">
        <f t="shared" ref="K91:K93" si="253">ROUND((H91*G91),2)</f>
        <v>0</v>
      </c>
      <c r="L91" s="7">
        <f t="shared" ref="L91:L93" si="254">ROUND((I91*G91),2)</f>
        <v>0</v>
      </c>
      <c r="M91" s="7">
        <f t="shared" ref="M91:M93" si="255">ROUND((L91+K91),2)</f>
        <v>0</v>
      </c>
      <c r="N91" s="7">
        <f t="shared" ref="N91:N93" si="256">ROUND((IF(Q91="BDI 1",((1+($T$3/100))*H91),((1+($T$4/100))*H91))),2)</f>
        <v>0</v>
      </c>
      <c r="O91" s="7">
        <f t="shared" ref="O91:O93" si="257">ROUND((IF(Q91="BDI 1",((1+($T$3/100))*I91),((1+($T$4/100))*I91))),2)</f>
        <v>0</v>
      </c>
      <c r="P91" s="7">
        <f t="shared" ref="P91:P93" si="258">ROUND((N91+O91),2)</f>
        <v>0</v>
      </c>
      <c r="Q91" s="48" t="s">
        <v>100</v>
      </c>
      <c r="R91" s="7">
        <f t="shared" ref="R91:R93" si="259">ROUND(N91*G91,2)</f>
        <v>0</v>
      </c>
      <c r="S91" s="7">
        <f t="shared" ref="S91:S93" si="260">ROUND(O91*G91,2)</f>
        <v>0</v>
      </c>
      <c r="T91" s="8">
        <f t="shared" ref="T91:T93" si="261">ROUND(R91+S91,2)</f>
        <v>0</v>
      </c>
    </row>
    <row r="92" spans="1:20" ht="48" x14ac:dyDescent="0.25">
      <c r="A92" s="54" t="s">
        <v>294</v>
      </c>
      <c r="B92" s="46" t="s">
        <v>91</v>
      </c>
      <c r="C92" s="75">
        <v>87775</v>
      </c>
      <c r="D92" s="74" t="s">
        <v>110</v>
      </c>
      <c r="E92" s="6" t="s">
        <v>36</v>
      </c>
      <c r="F92" s="6" t="s">
        <v>255</v>
      </c>
      <c r="G92" s="47">
        <v>49.38</v>
      </c>
      <c r="H92" s="7"/>
      <c r="I92" s="7"/>
      <c r="J92" s="7">
        <f t="shared" si="252"/>
        <v>0</v>
      </c>
      <c r="K92" s="7">
        <f t="shared" si="253"/>
        <v>0</v>
      </c>
      <c r="L92" s="7">
        <f t="shared" si="254"/>
        <v>0</v>
      </c>
      <c r="M92" s="7">
        <f t="shared" si="255"/>
        <v>0</v>
      </c>
      <c r="N92" s="7">
        <f t="shared" si="256"/>
        <v>0</v>
      </c>
      <c r="O92" s="7">
        <f t="shared" si="257"/>
        <v>0</v>
      </c>
      <c r="P92" s="7">
        <f t="shared" si="258"/>
        <v>0</v>
      </c>
      <c r="Q92" s="48" t="s">
        <v>100</v>
      </c>
      <c r="R92" s="7">
        <f t="shared" si="259"/>
        <v>0</v>
      </c>
      <c r="S92" s="7">
        <f t="shared" si="260"/>
        <v>0</v>
      </c>
      <c r="T92" s="8">
        <f t="shared" si="261"/>
        <v>0</v>
      </c>
    </row>
    <row r="93" spans="1:20" ht="24" x14ac:dyDescent="0.25">
      <c r="A93" s="54" t="s">
        <v>295</v>
      </c>
      <c r="B93" s="46" t="s">
        <v>91</v>
      </c>
      <c r="C93" s="75">
        <v>88489</v>
      </c>
      <c r="D93" s="74" t="s">
        <v>124</v>
      </c>
      <c r="E93" s="6" t="s">
        <v>36</v>
      </c>
      <c r="F93" s="6" t="s">
        <v>256</v>
      </c>
      <c r="G93" s="47">
        <v>493.82</v>
      </c>
      <c r="H93" s="7"/>
      <c r="I93" s="7"/>
      <c r="J93" s="7">
        <f t="shared" si="252"/>
        <v>0</v>
      </c>
      <c r="K93" s="7">
        <f t="shared" si="253"/>
        <v>0</v>
      </c>
      <c r="L93" s="7">
        <f t="shared" si="254"/>
        <v>0</v>
      </c>
      <c r="M93" s="7">
        <f t="shared" si="255"/>
        <v>0</v>
      </c>
      <c r="N93" s="7">
        <f t="shared" si="256"/>
        <v>0</v>
      </c>
      <c r="O93" s="7">
        <f t="shared" si="257"/>
        <v>0</v>
      </c>
      <c r="P93" s="7">
        <f t="shared" si="258"/>
        <v>0</v>
      </c>
      <c r="Q93" s="48" t="s">
        <v>100</v>
      </c>
      <c r="R93" s="7">
        <f t="shared" si="259"/>
        <v>0</v>
      </c>
      <c r="S93" s="7">
        <f t="shared" si="260"/>
        <v>0</v>
      </c>
      <c r="T93" s="8">
        <f t="shared" si="261"/>
        <v>0</v>
      </c>
    </row>
    <row r="94" spans="1:20" x14ac:dyDescent="0.25">
      <c r="A94" s="49" t="s">
        <v>297</v>
      </c>
      <c r="B94" s="50"/>
      <c r="C94" s="51"/>
      <c r="D94" s="52" t="s">
        <v>296</v>
      </c>
      <c r="E94" s="52"/>
      <c r="F94" s="52"/>
      <c r="G94" s="53"/>
      <c r="H94" s="55"/>
      <c r="I94" s="55"/>
      <c r="J94" s="55"/>
      <c r="K94" s="55">
        <f>ROUND((SUM(K95:K97)),2)</f>
        <v>0</v>
      </c>
      <c r="L94" s="55">
        <f t="shared" ref="L94" si="262">ROUND((SUM(L95:L97)),2)</f>
        <v>0</v>
      </c>
      <c r="M94" s="55">
        <f t="shared" ref="M94" si="263">ROUND((SUM(M95:M97)),2)</f>
        <v>0</v>
      </c>
      <c r="N94" s="55"/>
      <c r="O94" s="55"/>
      <c r="P94" s="55"/>
      <c r="Q94" s="55"/>
      <c r="R94" s="55">
        <f>ROUND((SUM(R95:R97)),2)</f>
        <v>0</v>
      </c>
      <c r="S94" s="55">
        <f t="shared" ref="S94" si="264">ROUND((SUM(S95:S97)),2)</f>
        <v>0</v>
      </c>
      <c r="T94" s="55">
        <f t="shared" ref="T94" si="265">ROUND((SUM(T95:T97)),2)</f>
        <v>0</v>
      </c>
    </row>
    <row r="95" spans="1:20" ht="24" x14ac:dyDescent="0.25">
      <c r="A95" s="54" t="s">
        <v>298</v>
      </c>
      <c r="B95" s="46" t="s">
        <v>91</v>
      </c>
      <c r="C95" s="75">
        <v>99814</v>
      </c>
      <c r="D95" s="74" t="s">
        <v>87</v>
      </c>
      <c r="E95" s="6" t="s">
        <v>36</v>
      </c>
      <c r="F95" s="6" t="s">
        <v>164</v>
      </c>
      <c r="G95" s="47">
        <v>1299.48</v>
      </c>
      <c r="H95" s="7"/>
      <c r="I95" s="7"/>
      <c r="J95" s="7">
        <f t="shared" ref="J95:J97" si="266">ROUND((I95+H95),2)</f>
        <v>0</v>
      </c>
      <c r="K95" s="7">
        <f t="shared" ref="K95:K97" si="267">ROUND((H95*G95),2)</f>
        <v>0</v>
      </c>
      <c r="L95" s="7">
        <f t="shared" ref="L95:L97" si="268">ROUND((I95*G95),2)</f>
        <v>0</v>
      </c>
      <c r="M95" s="7">
        <f t="shared" ref="M95:M97" si="269">ROUND((L95+K95),2)</f>
        <v>0</v>
      </c>
      <c r="N95" s="7">
        <f t="shared" ref="N95:N97" si="270">ROUND((IF(Q95="BDI 1",((1+($T$3/100))*H95),((1+($T$4/100))*H95))),2)</f>
        <v>0</v>
      </c>
      <c r="O95" s="7">
        <f t="shared" ref="O95:O97" si="271">ROUND((IF(Q95="BDI 1",((1+($T$3/100))*I95),((1+($T$4/100))*I95))),2)</f>
        <v>0</v>
      </c>
      <c r="P95" s="7">
        <f t="shared" ref="P95:P97" si="272">ROUND((N95+O95),2)</f>
        <v>0</v>
      </c>
      <c r="Q95" s="48" t="s">
        <v>100</v>
      </c>
      <c r="R95" s="7">
        <f t="shared" ref="R95:R97" si="273">ROUND(N95*G95,2)</f>
        <v>0</v>
      </c>
      <c r="S95" s="7">
        <f t="shared" ref="S95:S97" si="274">ROUND(O95*G95,2)</f>
        <v>0</v>
      </c>
      <c r="T95" s="8">
        <f t="shared" ref="T95:T97" si="275">ROUND(R95+S95,2)</f>
        <v>0</v>
      </c>
    </row>
    <row r="96" spans="1:20" ht="36" x14ac:dyDescent="0.25">
      <c r="A96" s="54" t="s">
        <v>299</v>
      </c>
      <c r="B96" s="46" t="s">
        <v>228</v>
      </c>
      <c r="C96" s="75">
        <v>700</v>
      </c>
      <c r="D96" s="74" t="s">
        <v>403</v>
      </c>
      <c r="E96" s="6" t="s">
        <v>36</v>
      </c>
      <c r="F96" s="6" t="s">
        <v>255</v>
      </c>
      <c r="G96" s="47">
        <v>1299.48</v>
      </c>
      <c r="H96" s="7"/>
      <c r="I96" s="7"/>
      <c r="J96" s="7">
        <f t="shared" si="266"/>
        <v>0</v>
      </c>
      <c r="K96" s="7">
        <f t="shared" si="267"/>
        <v>0</v>
      </c>
      <c r="L96" s="7">
        <f t="shared" si="268"/>
        <v>0</v>
      </c>
      <c r="M96" s="7">
        <f t="shared" si="269"/>
        <v>0</v>
      </c>
      <c r="N96" s="7">
        <f t="shared" si="270"/>
        <v>0</v>
      </c>
      <c r="O96" s="7">
        <f t="shared" si="271"/>
        <v>0</v>
      </c>
      <c r="P96" s="7">
        <f t="shared" si="272"/>
        <v>0</v>
      </c>
      <c r="Q96" s="48" t="s">
        <v>100</v>
      </c>
      <c r="R96" s="7">
        <f t="shared" si="273"/>
        <v>0</v>
      </c>
      <c r="S96" s="7">
        <f t="shared" si="274"/>
        <v>0</v>
      </c>
      <c r="T96" s="8">
        <f t="shared" si="275"/>
        <v>0</v>
      </c>
    </row>
    <row r="97" spans="1:20" ht="48" x14ac:dyDescent="0.25">
      <c r="A97" s="54" t="s">
        <v>300</v>
      </c>
      <c r="B97" s="46" t="s">
        <v>228</v>
      </c>
      <c r="C97" s="75">
        <v>746</v>
      </c>
      <c r="D97" s="74" t="s">
        <v>404</v>
      </c>
      <c r="E97" s="6" t="s">
        <v>39</v>
      </c>
      <c r="F97" s="6" t="s">
        <v>256</v>
      </c>
      <c r="G97" s="47">
        <v>7</v>
      </c>
      <c r="H97" s="7"/>
      <c r="I97" s="7"/>
      <c r="J97" s="7">
        <f t="shared" si="266"/>
        <v>0</v>
      </c>
      <c r="K97" s="7">
        <f t="shared" si="267"/>
        <v>0</v>
      </c>
      <c r="L97" s="7">
        <f t="shared" si="268"/>
        <v>0</v>
      </c>
      <c r="M97" s="7">
        <f t="shared" si="269"/>
        <v>0</v>
      </c>
      <c r="N97" s="7">
        <f t="shared" si="270"/>
        <v>0</v>
      </c>
      <c r="O97" s="7">
        <f t="shared" si="271"/>
        <v>0</v>
      </c>
      <c r="P97" s="7">
        <f t="shared" si="272"/>
        <v>0</v>
      </c>
      <c r="Q97" s="48" t="s">
        <v>100</v>
      </c>
      <c r="R97" s="7">
        <f t="shared" si="273"/>
        <v>0</v>
      </c>
      <c r="S97" s="7">
        <f t="shared" si="274"/>
        <v>0</v>
      </c>
      <c r="T97" s="8">
        <f t="shared" si="275"/>
        <v>0</v>
      </c>
    </row>
    <row r="98" spans="1:20" x14ac:dyDescent="0.25">
      <c r="A98" s="49" t="s">
        <v>301</v>
      </c>
      <c r="B98" s="50"/>
      <c r="C98" s="51"/>
      <c r="D98" s="52" t="s">
        <v>302</v>
      </c>
      <c r="E98" s="52"/>
      <c r="F98" s="52"/>
      <c r="G98" s="53"/>
      <c r="H98" s="55"/>
      <c r="I98" s="55"/>
      <c r="J98" s="55"/>
      <c r="K98" s="55">
        <f>ROUND((SUM(K99:K101)),2)</f>
        <v>0</v>
      </c>
      <c r="L98" s="55">
        <f t="shared" ref="L98" si="276">ROUND((SUM(L99:L101)),2)</f>
        <v>0</v>
      </c>
      <c r="M98" s="55">
        <f t="shared" ref="M98" si="277">ROUND((SUM(M99:M101)),2)</f>
        <v>0</v>
      </c>
      <c r="N98" s="55"/>
      <c r="O98" s="55"/>
      <c r="P98" s="55"/>
      <c r="Q98" s="55"/>
      <c r="R98" s="55">
        <f>ROUND((SUM(R99:R101)),2)</f>
        <v>0</v>
      </c>
      <c r="S98" s="55">
        <f t="shared" ref="S98" si="278">ROUND((SUM(S99:S101)),2)</f>
        <v>0</v>
      </c>
      <c r="T98" s="55">
        <f t="shared" ref="T98" si="279">ROUND((SUM(T99:T101)),2)</f>
        <v>0</v>
      </c>
    </row>
    <row r="99" spans="1:20" ht="24" x14ac:dyDescent="0.25">
      <c r="A99" s="54" t="s">
        <v>303</v>
      </c>
      <c r="B99" s="46" t="s">
        <v>91</v>
      </c>
      <c r="C99" s="75">
        <v>99814</v>
      </c>
      <c r="D99" s="74" t="s">
        <v>87</v>
      </c>
      <c r="E99" s="6" t="s">
        <v>36</v>
      </c>
      <c r="F99" s="6" t="s">
        <v>164</v>
      </c>
      <c r="G99" s="47">
        <v>145.91999999999999</v>
      </c>
      <c r="H99" s="7"/>
      <c r="I99" s="7"/>
      <c r="J99" s="7">
        <f t="shared" ref="J99:J101" si="280">ROUND((I99+H99),2)</f>
        <v>0</v>
      </c>
      <c r="K99" s="7">
        <f t="shared" ref="K99:K101" si="281">ROUND((H99*G99),2)</f>
        <v>0</v>
      </c>
      <c r="L99" s="7">
        <f t="shared" ref="L99:L101" si="282">ROUND((I99*G99),2)</f>
        <v>0</v>
      </c>
      <c r="M99" s="7">
        <f t="shared" ref="M99:M101" si="283">ROUND((L99+K99),2)</f>
        <v>0</v>
      </c>
      <c r="N99" s="7">
        <f t="shared" ref="N99:N101" si="284">ROUND((IF(Q99="BDI 1",((1+($T$3/100))*H99),((1+($T$4/100))*H99))),2)</f>
        <v>0</v>
      </c>
      <c r="O99" s="7">
        <f t="shared" ref="O99:O101" si="285">ROUND((IF(Q99="BDI 1",((1+($T$3/100))*I99),((1+($T$4/100))*I99))),2)</f>
        <v>0</v>
      </c>
      <c r="P99" s="7">
        <f t="shared" ref="P99:P101" si="286">ROUND((N99+O99),2)</f>
        <v>0</v>
      </c>
      <c r="Q99" s="48" t="s">
        <v>100</v>
      </c>
      <c r="R99" s="7">
        <f t="shared" ref="R99:R101" si="287">ROUND(N99*G99,2)</f>
        <v>0</v>
      </c>
      <c r="S99" s="7">
        <f t="shared" ref="S99:S101" si="288">ROUND(O99*G99,2)</f>
        <v>0</v>
      </c>
      <c r="T99" s="8">
        <f t="shared" ref="T99:T101" si="289">ROUND(R99+S99,2)</f>
        <v>0</v>
      </c>
    </row>
    <row r="100" spans="1:20" ht="24" x14ac:dyDescent="0.25">
      <c r="A100" s="54" t="s">
        <v>304</v>
      </c>
      <c r="B100" s="46" t="s">
        <v>91</v>
      </c>
      <c r="C100" s="75">
        <v>88489</v>
      </c>
      <c r="D100" s="74" t="s">
        <v>124</v>
      </c>
      <c r="E100" s="6" t="s">
        <v>36</v>
      </c>
      <c r="F100" s="6" t="s">
        <v>255</v>
      </c>
      <c r="G100" s="47">
        <v>145.91999999999999</v>
      </c>
      <c r="H100" s="7"/>
      <c r="I100" s="7"/>
      <c r="J100" s="7">
        <f t="shared" si="280"/>
        <v>0</v>
      </c>
      <c r="K100" s="7">
        <f t="shared" si="281"/>
        <v>0</v>
      </c>
      <c r="L100" s="7">
        <f t="shared" si="282"/>
        <v>0</v>
      </c>
      <c r="M100" s="7">
        <f t="shared" si="283"/>
        <v>0</v>
      </c>
      <c r="N100" s="7">
        <f t="shared" si="284"/>
        <v>0</v>
      </c>
      <c r="O100" s="7">
        <f t="shared" si="285"/>
        <v>0</v>
      </c>
      <c r="P100" s="7">
        <f t="shared" si="286"/>
        <v>0</v>
      </c>
      <c r="Q100" s="48" t="s">
        <v>100</v>
      </c>
      <c r="R100" s="7">
        <f t="shared" si="287"/>
        <v>0</v>
      </c>
      <c r="S100" s="7">
        <f t="shared" si="288"/>
        <v>0</v>
      </c>
      <c r="T100" s="8">
        <f t="shared" si="289"/>
        <v>0</v>
      </c>
    </row>
    <row r="101" spans="1:20" ht="48" x14ac:dyDescent="0.25">
      <c r="A101" s="54" t="s">
        <v>305</v>
      </c>
      <c r="B101" s="46" t="s">
        <v>228</v>
      </c>
      <c r="C101" s="75">
        <v>746</v>
      </c>
      <c r="D101" s="74" t="s">
        <v>404</v>
      </c>
      <c r="E101" s="6" t="s">
        <v>39</v>
      </c>
      <c r="F101" s="6" t="s">
        <v>256</v>
      </c>
      <c r="G101" s="47">
        <v>7</v>
      </c>
      <c r="H101" s="7"/>
      <c r="I101" s="7"/>
      <c r="J101" s="7">
        <f t="shared" si="280"/>
        <v>0</v>
      </c>
      <c r="K101" s="7">
        <f t="shared" si="281"/>
        <v>0</v>
      </c>
      <c r="L101" s="7">
        <f t="shared" si="282"/>
        <v>0</v>
      </c>
      <c r="M101" s="7">
        <f t="shared" si="283"/>
        <v>0</v>
      </c>
      <c r="N101" s="7">
        <f t="shared" si="284"/>
        <v>0</v>
      </c>
      <c r="O101" s="7">
        <f t="shared" si="285"/>
        <v>0</v>
      </c>
      <c r="P101" s="7">
        <f t="shared" si="286"/>
        <v>0</v>
      </c>
      <c r="Q101" s="48" t="s">
        <v>100</v>
      </c>
      <c r="R101" s="7">
        <f t="shared" si="287"/>
        <v>0</v>
      </c>
      <c r="S101" s="7">
        <f t="shared" si="288"/>
        <v>0</v>
      </c>
      <c r="T101" s="8">
        <f t="shared" si="289"/>
        <v>0</v>
      </c>
    </row>
    <row r="102" spans="1:20" x14ac:dyDescent="0.25">
      <c r="A102" s="22"/>
      <c r="B102" s="22"/>
      <c r="C102" s="11"/>
      <c r="D102" s="39"/>
      <c r="E102" s="11"/>
      <c r="F102" s="11"/>
      <c r="G102" s="12"/>
      <c r="H102" s="16"/>
      <c r="I102" s="16"/>
      <c r="J102" s="16"/>
      <c r="K102" s="16"/>
      <c r="L102" s="16"/>
      <c r="M102" s="16"/>
      <c r="N102" s="14"/>
      <c r="O102" s="14"/>
      <c r="P102" s="14"/>
      <c r="Q102" s="14"/>
      <c r="R102" s="14"/>
      <c r="S102" s="14"/>
      <c r="T102" s="15"/>
    </row>
    <row r="103" spans="1:20" x14ac:dyDescent="0.25">
      <c r="A103" s="49">
        <v>5</v>
      </c>
      <c r="B103" s="77"/>
      <c r="C103" s="78"/>
      <c r="D103" s="52" t="s">
        <v>104</v>
      </c>
      <c r="E103" s="79"/>
      <c r="F103" s="79"/>
      <c r="G103" s="80"/>
      <c r="H103" s="80"/>
      <c r="I103" s="80"/>
      <c r="J103" s="81"/>
      <c r="K103" s="81"/>
      <c r="L103" s="81"/>
      <c r="M103" s="81"/>
      <c r="N103" s="82"/>
      <c r="O103" s="82"/>
      <c r="P103" s="82"/>
      <c r="Q103" s="82"/>
      <c r="R103" s="83">
        <f>R104+R107+R111+R115+R119+R123</f>
        <v>0</v>
      </c>
      <c r="S103" s="83">
        <f t="shared" ref="S103:T103" si="290">S104+S107+S111+S115+S119+S123</f>
        <v>0</v>
      </c>
      <c r="T103" s="83">
        <f t="shared" si="290"/>
        <v>0</v>
      </c>
    </row>
    <row r="104" spans="1:20" x14ac:dyDescent="0.25">
      <c r="A104" s="49" t="s">
        <v>15</v>
      </c>
      <c r="B104" s="50"/>
      <c r="C104" s="51"/>
      <c r="D104" s="52" t="s">
        <v>306</v>
      </c>
      <c r="E104" s="52"/>
      <c r="F104" s="52"/>
      <c r="G104" s="53"/>
      <c r="H104" s="55"/>
      <c r="I104" s="55"/>
      <c r="J104" s="55"/>
      <c r="K104" s="55">
        <f>ROUND((SUM(K105:K106)),2)</f>
        <v>0</v>
      </c>
      <c r="L104" s="55">
        <f>ROUND((SUM(L105:L106)),2)</f>
        <v>0</v>
      </c>
      <c r="M104" s="55">
        <f>ROUND((SUM(M105:M106)),2)</f>
        <v>0</v>
      </c>
      <c r="N104" s="55"/>
      <c r="O104" s="55"/>
      <c r="P104" s="55"/>
      <c r="Q104" s="55"/>
      <c r="R104" s="55">
        <f>ROUND((SUM(R105:R106)),2)</f>
        <v>0</v>
      </c>
      <c r="S104" s="55">
        <f>ROUND((SUM(S105:S106)),2)</f>
        <v>0</v>
      </c>
      <c r="T104" s="55">
        <f>ROUND((SUM(T105:T106)),2)</f>
        <v>0</v>
      </c>
    </row>
    <row r="105" spans="1:20" ht="24" x14ac:dyDescent="0.25">
      <c r="A105" s="54" t="s">
        <v>307</v>
      </c>
      <c r="B105" s="46" t="s">
        <v>91</v>
      </c>
      <c r="C105" s="76">
        <v>97644</v>
      </c>
      <c r="D105" s="74" t="s">
        <v>192</v>
      </c>
      <c r="E105" s="6" t="s">
        <v>36</v>
      </c>
      <c r="F105" s="6" t="s">
        <v>134</v>
      </c>
      <c r="G105" s="47">
        <v>20.16</v>
      </c>
      <c r="H105" s="7"/>
      <c r="I105" s="7"/>
      <c r="J105" s="7">
        <f t="shared" ref="J105" si="291">ROUND((I105+H105),2)</f>
        <v>0</v>
      </c>
      <c r="K105" s="7">
        <f t="shared" ref="K105" si="292">ROUND((H105*G105),2)</f>
        <v>0</v>
      </c>
      <c r="L105" s="7">
        <f t="shared" ref="L105" si="293">ROUND((I105*G105),2)</f>
        <v>0</v>
      </c>
      <c r="M105" s="7">
        <f t="shared" ref="M105" si="294">ROUND((L105+K105),2)</f>
        <v>0</v>
      </c>
      <c r="N105" s="7">
        <f t="shared" ref="N105" si="295">ROUND((IF(Q105="BDI 1",((1+($T$3/100))*H105),((1+($T$4/100))*H105))),2)</f>
        <v>0</v>
      </c>
      <c r="O105" s="7">
        <f t="shared" ref="O105" si="296">ROUND((IF(Q105="BDI 1",((1+($T$3/100))*I105),((1+($T$4/100))*I105))),2)</f>
        <v>0</v>
      </c>
      <c r="P105" s="7">
        <f t="shared" ref="P105" si="297">ROUND((N105+O105),2)</f>
        <v>0</v>
      </c>
      <c r="Q105" s="48" t="s">
        <v>100</v>
      </c>
      <c r="R105" s="7">
        <f t="shared" ref="R105" si="298">ROUND(N105*G105,2)</f>
        <v>0</v>
      </c>
      <c r="S105" s="7">
        <f t="shared" ref="S105" si="299">ROUND(O105*G105,2)</f>
        <v>0</v>
      </c>
      <c r="T105" s="8">
        <f t="shared" ref="T105:T106" si="300">ROUND(R105+S105,2)</f>
        <v>0</v>
      </c>
    </row>
    <row r="106" spans="1:20" ht="36" x14ac:dyDescent="0.25">
      <c r="A106" s="54" t="s">
        <v>308</v>
      </c>
      <c r="B106" s="46" t="s">
        <v>91</v>
      </c>
      <c r="C106" s="76">
        <v>90822</v>
      </c>
      <c r="D106" s="74" t="s">
        <v>67</v>
      </c>
      <c r="E106" s="6" t="s">
        <v>35</v>
      </c>
      <c r="F106" s="6" t="s">
        <v>167</v>
      </c>
      <c r="G106" s="47">
        <v>12</v>
      </c>
      <c r="H106" s="7"/>
      <c r="I106" s="7"/>
      <c r="J106" s="7">
        <f t="shared" ref="J106" si="301">ROUND((I106+H106),2)</f>
        <v>0</v>
      </c>
      <c r="K106" s="7">
        <f t="shared" ref="K106" si="302">ROUND((H106*G106),2)</f>
        <v>0</v>
      </c>
      <c r="L106" s="7">
        <f t="shared" ref="L106" si="303">ROUND((I106*G106),2)</f>
        <v>0</v>
      </c>
      <c r="M106" s="7">
        <f t="shared" ref="M106" si="304">ROUND((L106+K106),2)</f>
        <v>0</v>
      </c>
      <c r="N106" s="7">
        <f t="shared" ref="N106" si="305">ROUND((IF(Q106="BDI 1",((1+($T$3/100))*H106),((1+($T$4/100))*H106))),2)</f>
        <v>0</v>
      </c>
      <c r="O106" s="7">
        <f t="shared" ref="O106" si="306">ROUND((IF(Q106="BDI 1",((1+($T$3/100))*I106),((1+($T$4/100))*I106))),2)</f>
        <v>0</v>
      </c>
      <c r="P106" s="7">
        <f t="shared" ref="P106" si="307">ROUND((N106+O106),2)</f>
        <v>0</v>
      </c>
      <c r="Q106" s="48" t="s">
        <v>100</v>
      </c>
      <c r="R106" s="7">
        <f t="shared" ref="R106" si="308">ROUND(N106*G106,2)</f>
        <v>0</v>
      </c>
      <c r="S106" s="7">
        <f t="shared" ref="S106" si="309">ROUND(O106*G106,2)</f>
        <v>0</v>
      </c>
      <c r="T106" s="8">
        <f t="shared" si="300"/>
        <v>0</v>
      </c>
    </row>
    <row r="107" spans="1:20" x14ac:dyDescent="0.25">
      <c r="A107" s="49" t="s">
        <v>16</v>
      </c>
      <c r="B107" s="50"/>
      <c r="C107" s="51"/>
      <c r="D107" s="52" t="s">
        <v>309</v>
      </c>
      <c r="E107" s="52"/>
      <c r="F107" s="52"/>
      <c r="G107" s="53"/>
      <c r="H107" s="55"/>
      <c r="I107" s="55"/>
      <c r="J107" s="55"/>
      <c r="K107" s="55">
        <f>ROUND((SUM(K108:K110)),2)</f>
        <v>0</v>
      </c>
      <c r="L107" s="55">
        <f t="shared" ref="L107" si="310">ROUND((SUM(L108:L110)),2)</f>
        <v>0</v>
      </c>
      <c r="M107" s="55">
        <f t="shared" ref="M107" si="311">ROUND((SUM(M108:M110)),2)</f>
        <v>0</v>
      </c>
      <c r="N107" s="55"/>
      <c r="O107" s="55"/>
      <c r="P107" s="55"/>
      <c r="Q107" s="55"/>
      <c r="R107" s="55">
        <f>ROUND((SUM(R108:R110)),2)</f>
        <v>0</v>
      </c>
      <c r="S107" s="55">
        <f t="shared" ref="S107" si="312">ROUND((SUM(S108:S110)),2)</f>
        <v>0</v>
      </c>
      <c r="T107" s="55">
        <f t="shared" ref="T107" si="313">ROUND((SUM(T108:T110)),2)</f>
        <v>0</v>
      </c>
    </row>
    <row r="108" spans="1:20" x14ac:dyDescent="0.25">
      <c r="A108" s="54" t="s">
        <v>310</v>
      </c>
      <c r="B108" s="46" t="s">
        <v>92</v>
      </c>
      <c r="C108" s="75">
        <v>762</v>
      </c>
      <c r="D108" s="74" t="s">
        <v>405</v>
      </c>
      <c r="E108" s="6" t="s">
        <v>36</v>
      </c>
      <c r="F108" s="6"/>
      <c r="G108" s="47">
        <v>8.31</v>
      </c>
      <c r="H108" s="7"/>
      <c r="I108" s="7"/>
      <c r="J108" s="7">
        <f t="shared" ref="J108" si="314">ROUND((I108+H108),2)</f>
        <v>0</v>
      </c>
      <c r="K108" s="7">
        <f t="shared" ref="K108" si="315">ROUND((H108*G108),2)</f>
        <v>0</v>
      </c>
      <c r="L108" s="7">
        <f t="shared" ref="L108" si="316">ROUND((I108*G108),2)</f>
        <v>0</v>
      </c>
      <c r="M108" s="7">
        <f t="shared" ref="M108" si="317">ROUND((L108+K108),2)</f>
        <v>0</v>
      </c>
      <c r="N108" s="7">
        <f t="shared" ref="N108" si="318">ROUND((IF(Q108="BDI 1",((1+($T$3/100))*H108),((1+($T$4/100))*H108))),2)</f>
        <v>0</v>
      </c>
      <c r="O108" s="7">
        <f t="shared" ref="O108" si="319">ROUND((IF(Q108="BDI 1",((1+($T$3/100))*I108),((1+($T$4/100))*I108))),2)</f>
        <v>0</v>
      </c>
      <c r="P108" s="7">
        <f t="shared" ref="P108" si="320">ROUND((N108+O108),2)</f>
        <v>0</v>
      </c>
      <c r="Q108" s="48" t="s">
        <v>100</v>
      </c>
      <c r="R108" s="7">
        <f t="shared" ref="R108" si="321">ROUND(N108*G108,2)</f>
        <v>0</v>
      </c>
      <c r="S108" s="7">
        <f t="shared" ref="S108" si="322">ROUND(O108*G108,2)</f>
        <v>0</v>
      </c>
      <c r="T108" s="8">
        <f t="shared" ref="T108" si="323">ROUND(R108+S108,2)</f>
        <v>0</v>
      </c>
    </row>
    <row r="109" spans="1:20" ht="24" x14ac:dyDescent="0.25">
      <c r="A109" s="54" t="s">
        <v>311</v>
      </c>
      <c r="B109" s="46" t="s">
        <v>92</v>
      </c>
      <c r="C109" s="75">
        <v>559</v>
      </c>
      <c r="D109" s="74" t="s">
        <v>406</v>
      </c>
      <c r="E109" s="6" t="s">
        <v>36</v>
      </c>
      <c r="F109" s="6" t="s">
        <v>158</v>
      </c>
      <c r="G109" s="47">
        <v>8.31</v>
      </c>
      <c r="H109" s="7"/>
      <c r="I109" s="7"/>
      <c r="J109" s="7">
        <f t="shared" ref="J109:J110" si="324">ROUND((I109+H109),2)</f>
        <v>0</v>
      </c>
      <c r="K109" s="7">
        <f t="shared" ref="K109:K110" si="325">ROUND((H109*G109),2)</f>
        <v>0</v>
      </c>
      <c r="L109" s="7">
        <f t="shared" ref="L109:L110" si="326">ROUND((I109*G109),2)</f>
        <v>0</v>
      </c>
      <c r="M109" s="7">
        <f t="shared" ref="M109:M110" si="327">ROUND((L109+K109),2)</f>
        <v>0</v>
      </c>
      <c r="N109" s="7">
        <f t="shared" ref="N109:N110" si="328">ROUND((IF(Q109="BDI 1",((1+($T$3/100))*H109),((1+($T$4/100))*H109))),2)</f>
        <v>0</v>
      </c>
      <c r="O109" s="7">
        <f t="shared" ref="O109:O110" si="329">ROUND((IF(Q109="BDI 1",((1+($T$3/100))*I109),((1+($T$4/100))*I109))),2)</f>
        <v>0</v>
      </c>
      <c r="P109" s="7">
        <f t="shared" ref="P109:P110" si="330">ROUND((N109+O109),2)</f>
        <v>0</v>
      </c>
      <c r="Q109" s="48" t="s">
        <v>100</v>
      </c>
      <c r="R109" s="7">
        <f t="shared" ref="R109:R110" si="331">ROUND(N109*G109,2)</f>
        <v>0</v>
      </c>
      <c r="S109" s="7">
        <f t="shared" ref="S109:S110" si="332">ROUND(O109*G109,2)</f>
        <v>0</v>
      </c>
      <c r="T109" s="8">
        <f t="shared" ref="T109:T110" si="333">ROUND(R109+S109,2)</f>
        <v>0</v>
      </c>
    </row>
    <row r="110" spans="1:20" ht="36" x14ac:dyDescent="0.25">
      <c r="A110" s="54" t="s">
        <v>312</v>
      </c>
      <c r="B110" s="46" t="s">
        <v>92</v>
      </c>
      <c r="C110" s="75">
        <v>640</v>
      </c>
      <c r="D110" s="74" t="s">
        <v>407</v>
      </c>
      <c r="E110" s="6" t="s">
        <v>36</v>
      </c>
      <c r="F110" s="6" t="s">
        <v>135</v>
      </c>
      <c r="G110" s="47">
        <v>8.31</v>
      </c>
      <c r="H110" s="7"/>
      <c r="I110" s="7"/>
      <c r="J110" s="7">
        <f t="shared" si="324"/>
        <v>0</v>
      </c>
      <c r="K110" s="7">
        <f t="shared" si="325"/>
        <v>0</v>
      </c>
      <c r="L110" s="7">
        <f t="shared" si="326"/>
        <v>0</v>
      </c>
      <c r="M110" s="7">
        <f t="shared" si="327"/>
        <v>0</v>
      </c>
      <c r="N110" s="7">
        <f t="shared" si="328"/>
        <v>0</v>
      </c>
      <c r="O110" s="7">
        <f t="shared" si="329"/>
        <v>0</v>
      </c>
      <c r="P110" s="7">
        <f t="shared" si="330"/>
        <v>0</v>
      </c>
      <c r="Q110" s="48" t="s">
        <v>100</v>
      </c>
      <c r="R110" s="7">
        <f t="shared" si="331"/>
        <v>0</v>
      </c>
      <c r="S110" s="7">
        <f t="shared" si="332"/>
        <v>0</v>
      </c>
      <c r="T110" s="8">
        <f t="shared" si="333"/>
        <v>0</v>
      </c>
    </row>
    <row r="111" spans="1:20" x14ac:dyDescent="0.25">
      <c r="A111" s="49" t="s">
        <v>103</v>
      </c>
      <c r="B111" s="50"/>
      <c r="C111" s="51"/>
      <c r="D111" s="52" t="s">
        <v>313</v>
      </c>
      <c r="E111" s="52"/>
      <c r="F111" s="52"/>
      <c r="G111" s="53"/>
      <c r="H111" s="55"/>
      <c r="I111" s="55"/>
      <c r="J111" s="55"/>
      <c r="K111" s="55">
        <f>ROUND((SUM(K112:K114)),2)</f>
        <v>0</v>
      </c>
      <c r="L111" s="55">
        <f t="shared" ref="L111" si="334">ROUND((SUM(L112:L114)),2)</f>
        <v>0</v>
      </c>
      <c r="M111" s="55">
        <f t="shared" ref="M111" si="335">ROUND((SUM(M112:M114)),2)</f>
        <v>0</v>
      </c>
      <c r="N111" s="55"/>
      <c r="O111" s="55"/>
      <c r="P111" s="55"/>
      <c r="Q111" s="55"/>
      <c r="R111" s="55">
        <f>ROUND((SUM(R112:R114)),2)</f>
        <v>0</v>
      </c>
      <c r="S111" s="55">
        <f t="shared" ref="S111" si="336">ROUND((SUM(S112:S114)),2)</f>
        <v>0</v>
      </c>
      <c r="T111" s="55">
        <f t="shared" ref="T111" si="337">ROUND((SUM(T112:T114)),2)</f>
        <v>0</v>
      </c>
    </row>
    <row r="112" spans="1:20" ht="24" x14ac:dyDescent="0.25">
      <c r="A112" s="54" t="s">
        <v>314</v>
      </c>
      <c r="B112" s="46" t="s">
        <v>91</v>
      </c>
      <c r="C112" s="76">
        <v>99861</v>
      </c>
      <c r="D112" s="74" t="s">
        <v>88</v>
      </c>
      <c r="E112" s="6" t="s">
        <v>36</v>
      </c>
      <c r="F112" s="6" t="s">
        <v>134</v>
      </c>
      <c r="G112" s="47">
        <v>7.05</v>
      </c>
      <c r="H112" s="7"/>
      <c r="I112" s="7"/>
      <c r="J112" s="7">
        <f t="shared" ref="J112:J114" si="338">ROUND((I112+H112),2)</f>
        <v>0</v>
      </c>
      <c r="K112" s="7">
        <f t="shared" ref="K112:K114" si="339">ROUND((H112*G112),2)</f>
        <v>0</v>
      </c>
      <c r="L112" s="7">
        <f t="shared" ref="L112:L114" si="340">ROUND((I112*G112),2)</f>
        <v>0</v>
      </c>
      <c r="M112" s="7">
        <f t="shared" ref="M112:M114" si="341">ROUND((L112+K112),2)</f>
        <v>0</v>
      </c>
      <c r="N112" s="7">
        <f t="shared" ref="N112:N114" si="342">ROUND((IF(Q112="BDI 1",((1+($T$3/100))*H112),((1+($T$4/100))*H112))),2)</f>
        <v>0</v>
      </c>
      <c r="O112" s="7">
        <f t="shared" ref="O112:O114" si="343">ROUND((IF(Q112="BDI 1",((1+($T$3/100))*I112),((1+($T$4/100))*I112))),2)</f>
        <v>0</v>
      </c>
      <c r="P112" s="7">
        <f t="shared" ref="P112:P114" si="344">ROUND((N112+O112),2)</f>
        <v>0</v>
      </c>
      <c r="Q112" s="48" t="s">
        <v>100</v>
      </c>
      <c r="R112" s="7">
        <f t="shared" ref="R112:R114" si="345">ROUND(N112*G112,2)</f>
        <v>0</v>
      </c>
      <c r="S112" s="7">
        <f t="shared" ref="S112:S114" si="346">ROUND(O112*G112,2)</f>
        <v>0</v>
      </c>
      <c r="T112" s="8">
        <f t="shared" ref="T112:T114" si="347">ROUND(R112+S112,2)</f>
        <v>0</v>
      </c>
    </row>
    <row r="113" spans="1:20" ht="48" x14ac:dyDescent="0.25">
      <c r="A113" s="54" t="s">
        <v>315</v>
      </c>
      <c r="B113" s="46" t="s">
        <v>91</v>
      </c>
      <c r="C113" s="76">
        <v>100722</v>
      </c>
      <c r="D113" s="74" t="s">
        <v>43</v>
      </c>
      <c r="E113" s="6" t="s">
        <v>36</v>
      </c>
      <c r="F113" s="6" t="s">
        <v>167</v>
      </c>
      <c r="G113" s="47">
        <v>14.1</v>
      </c>
      <c r="H113" s="7"/>
      <c r="I113" s="7"/>
      <c r="J113" s="7">
        <f t="shared" si="338"/>
        <v>0</v>
      </c>
      <c r="K113" s="7">
        <f t="shared" si="339"/>
        <v>0</v>
      </c>
      <c r="L113" s="7">
        <f t="shared" si="340"/>
        <v>0</v>
      </c>
      <c r="M113" s="7">
        <f t="shared" si="341"/>
        <v>0</v>
      </c>
      <c r="N113" s="7">
        <f t="shared" si="342"/>
        <v>0</v>
      </c>
      <c r="O113" s="7">
        <f t="shared" si="343"/>
        <v>0</v>
      </c>
      <c r="P113" s="7">
        <f t="shared" si="344"/>
        <v>0</v>
      </c>
      <c r="Q113" s="48" t="s">
        <v>100</v>
      </c>
      <c r="R113" s="7">
        <f t="shared" si="345"/>
        <v>0</v>
      </c>
      <c r="S113" s="7">
        <f t="shared" si="346"/>
        <v>0</v>
      </c>
      <c r="T113" s="8">
        <f t="shared" si="347"/>
        <v>0</v>
      </c>
    </row>
    <row r="114" spans="1:20" ht="48" x14ac:dyDescent="0.25">
      <c r="A114" s="54" t="s">
        <v>316</v>
      </c>
      <c r="B114" s="46" t="s">
        <v>91</v>
      </c>
      <c r="C114" s="75">
        <v>100760</v>
      </c>
      <c r="D114" s="74" t="s">
        <v>46</v>
      </c>
      <c r="E114" s="6" t="s">
        <v>36</v>
      </c>
      <c r="F114" s="6" t="s">
        <v>157</v>
      </c>
      <c r="G114" s="47">
        <v>14.1</v>
      </c>
      <c r="H114" s="7"/>
      <c r="I114" s="7"/>
      <c r="J114" s="7">
        <f t="shared" si="338"/>
        <v>0</v>
      </c>
      <c r="K114" s="7">
        <f t="shared" si="339"/>
        <v>0</v>
      </c>
      <c r="L114" s="7">
        <f t="shared" si="340"/>
        <v>0</v>
      </c>
      <c r="M114" s="7">
        <f t="shared" si="341"/>
        <v>0</v>
      </c>
      <c r="N114" s="7">
        <f t="shared" si="342"/>
        <v>0</v>
      </c>
      <c r="O114" s="7">
        <f t="shared" si="343"/>
        <v>0</v>
      </c>
      <c r="P114" s="7">
        <f t="shared" si="344"/>
        <v>0</v>
      </c>
      <c r="Q114" s="48" t="s">
        <v>100</v>
      </c>
      <c r="R114" s="7">
        <f t="shared" si="345"/>
        <v>0</v>
      </c>
      <c r="S114" s="7">
        <f t="shared" si="346"/>
        <v>0</v>
      </c>
      <c r="T114" s="8">
        <f t="shared" si="347"/>
        <v>0</v>
      </c>
    </row>
    <row r="115" spans="1:20" x14ac:dyDescent="0.25">
      <c r="A115" s="49" t="s">
        <v>31</v>
      </c>
      <c r="B115" s="50"/>
      <c r="C115" s="51"/>
      <c r="D115" s="52" t="s">
        <v>320</v>
      </c>
      <c r="E115" s="52"/>
      <c r="F115" s="52"/>
      <c r="G115" s="53"/>
      <c r="H115" s="55"/>
      <c r="I115" s="55"/>
      <c r="J115" s="55"/>
      <c r="K115" s="55">
        <f>ROUND((SUM(K116:K118)),2)</f>
        <v>0</v>
      </c>
      <c r="L115" s="55">
        <f t="shared" ref="L115" si="348">ROUND((SUM(L116:L118)),2)</f>
        <v>0</v>
      </c>
      <c r="M115" s="55">
        <f t="shared" ref="M115" si="349">ROUND((SUM(M116:M118)),2)</f>
        <v>0</v>
      </c>
      <c r="N115" s="55"/>
      <c r="O115" s="55"/>
      <c r="P115" s="55"/>
      <c r="Q115" s="55"/>
      <c r="R115" s="55">
        <f>ROUND((SUM(R116:R118)),2)</f>
        <v>0</v>
      </c>
      <c r="S115" s="55">
        <f t="shared" ref="S115" si="350">ROUND((SUM(S116:S118)),2)</f>
        <v>0</v>
      </c>
      <c r="T115" s="55">
        <f t="shared" ref="T115" si="351">ROUND((SUM(T116:T118)),2)</f>
        <v>0</v>
      </c>
    </row>
    <row r="116" spans="1:20" ht="24" x14ac:dyDescent="0.25">
      <c r="A116" s="54" t="s">
        <v>317</v>
      </c>
      <c r="B116" s="46" t="s">
        <v>91</v>
      </c>
      <c r="C116" s="76">
        <v>100717</v>
      </c>
      <c r="D116" s="74" t="s">
        <v>41</v>
      </c>
      <c r="E116" s="6" t="s">
        <v>36</v>
      </c>
      <c r="F116" s="6" t="s">
        <v>134</v>
      </c>
      <c r="G116" s="47">
        <v>383.53</v>
      </c>
      <c r="H116" s="7"/>
      <c r="I116" s="7"/>
      <c r="J116" s="7">
        <f t="shared" ref="J116:J118" si="352">ROUND((I116+H116),2)</f>
        <v>0</v>
      </c>
      <c r="K116" s="7">
        <f t="shared" ref="K116:K118" si="353">ROUND((H116*G116),2)</f>
        <v>0</v>
      </c>
      <c r="L116" s="7">
        <f t="shared" ref="L116:L118" si="354">ROUND((I116*G116),2)</f>
        <v>0</v>
      </c>
      <c r="M116" s="7">
        <f t="shared" ref="M116:M118" si="355">ROUND((L116+K116),2)</f>
        <v>0</v>
      </c>
      <c r="N116" s="7">
        <f t="shared" ref="N116:N118" si="356">ROUND((IF(Q116="BDI 1",((1+($T$3/100))*H116),((1+($T$4/100))*H116))),2)</f>
        <v>0</v>
      </c>
      <c r="O116" s="7">
        <f t="shared" ref="O116:O118" si="357">ROUND((IF(Q116="BDI 1",((1+($T$3/100))*I116),((1+($T$4/100))*I116))),2)</f>
        <v>0</v>
      </c>
      <c r="P116" s="7">
        <f t="shared" ref="P116:P118" si="358">ROUND((N116+O116),2)</f>
        <v>0</v>
      </c>
      <c r="Q116" s="48" t="s">
        <v>100</v>
      </c>
      <c r="R116" s="7">
        <f t="shared" ref="R116:R118" si="359">ROUND(N116*G116,2)</f>
        <v>0</v>
      </c>
      <c r="S116" s="7">
        <f t="shared" ref="S116:S118" si="360">ROUND(O116*G116,2)</f>
        <v>0</v>
      </c>
      <c r="T116" s="8">
        <f t="shared" ref="T116:T118" si="361">ROUND(R116+S116,2)</f>
        <v>0</v>
      </c>
    </row>
    <row r="117" spans="1:20" ht="48" x14ac:dyDescent="0.25">
      <c r="A117" s="54" t="s">
        <v>318</v>
      </c>
      <c r="B117" s="46" t="s">
        <v>91</v>
      </c>
      <c r="C117" s="76">
        <v>100722</v>
      </c>
      <c r="D117" s="74" t="s">
        <v>43</v>
      </c>
      <c r="E117" s="6" t="s">
        <v>36</v>
      </c>
      <c r="F117" s="6" t="s">
        <v>167</v>
      </c>
      <c r="G117" s="47">
        <v>191.76499999999999</v>
      </c>
      <c r="H117" s="7"/>
      <c r="I117" s="7"/>
      <c r="J117" s="7">
        <f t="shared" si="352"/>
        <v>0</v>
      </c>
      <c r="K117" s="7">
        <f t="shared" si="353"/>
        <v>0</v>
      </c>
      <c r="L117" s="7">
        <f t="shared" si="354"/>
        <v>0</v>
      </c>
      <c r="M117" s="7">
        <f t="shared" si="355"/>
        <v>0</v>
      </c>
      <c r="N117" s="7">
        <f t="shared" si="356"/>
        <v>0</v>
      </c>
      <c r="O117" s="7">
        <f t="shared" si="357"/>
        <v>0</v>
      </c>
      <c r="P117" s="7">
        <f t="shared" si="358"/>
        <v>0</v>
      </c>
      <c r="Q117" s="48" t="s">
        <v>100</v>
      </c>
      <c r="R117" s="7">
        <f t="shared" si="359"/>
        <v>0</v>
      </c>
      <c r="S117" s="7">
        <f t="shared" si="360"/>
        <v>0</v>
      </c>
      <c r="T117" s="8">
        <f t="shared" si="361"/>
        <v>0</v>
      </c>
    </row>
    <row r="118" spans="1:20" ht="48" x14ac:dyDescent="0.25">
      <c r="A118" s="54" t="s">
        <v>319</v>
      </c>
      <c r="B118" s="46" t="s">
        <v>91</v>
      </c>
      <c r="C118" s="75">
        <v>100760</v>
      </c>
      <c r="D118" s="74" t="s">
        <v>46</v>
      </c>
      <c r="E118" s="6" t="s">
        <v>36</v>
      </c>
      <c r="F118" s="6" t="s">
        <v>157</v>
      </c>
      <c r="G118" s="47">
        <v>383.53</v>
      </c>
      <c r="H118" s="7"/>
      <c r="I118" s="7"/>
      <c r="J118" s="7">
        <f t="shared" si="352"/>
        <v>0</v>
      </c>
      <c r="K118" s="7">
        <f t="shared" si="353"/>
        <v>0</v>
      </c>
      <c r="L118" s="7">
        <f t="shared" si="354"/>
        <v>0</v>
      </c>
      <c r="M118" s="7">
        <f t="shared" si="355"/>
        <v>0</v>
      </c>
      <c r="N118" s="7">
        <f t="shared" si="356"/>
        <v>0</v>
      </c>
      <c r="O118" s="7">
        <f t="shared" si="357"/>
        <v>0</v>
      </c>
      <c r="P118" s="7">
        <f t="shared" si="358"/>
        <v>0</v>
      </c>
      <c r="Q118" s="48" t="s">
        <v>100</v>
      </c>
      <c r="R118" s="7">
        <f t="shared" si="359"/>
        <v>0</v>
      </c>
      <c r="S118" s="7">
        <f t="shared" si="360"/>
        <v>0</v>
      </c>
      <c r="T118" s="8">
        <f t="shared" si="361"/>
        <v>0</v>
      </c>
    </row>
    <row r="119" spans="1:20" x14ac:dyDescent="0.25">
      <c r="A119" s="49" t="s">
        <v>32</v>
      </c>
      <c r="B119" s="50"/>
      <c r="C119" s="51"/>
      <c r="D119" s="52" t="s">
        <v>320</v>
      </c>
      <c r="E119" s="52"/>
      <c r="F119" s="52"/>
      <c r="G119" s="53"/>
      <c r="H119" s="55"/>
      <c r="I119" s="55"/>
      <c r="J119" s="55"/>
      <c r="K119" s="55">
        <f>ROUND((SUM(K120:K122)),2)</f>
        <v>0</v>
      </c>
      <c r="L119" s="55">
        <f t="shared" ref="L119" si="362">ROUND((SUM(L120:L122)),2)</f>
        <v>0</v>
      </c>
      <c r="M119" s="55">
        <f t="shared" ref="M119" si="363">ROUND((SUM(M120:M122)),2)</f>
        <v>0</v>
      </c>
      <c r="N119" s="55"/>
      <c r="O119" s="55"/>
      <c r="P119" s="55"/>
      <c r="Q119" s="55"/>
      <c r="R119" s="55">
        <f>ROUND((SUM(R120:R122)),2)</f>
        <v>0</v>
      </c>
      <c r="S119" s="55">
        <f t="shared" ref="S119" si="364">ROUND((SUM(S120:S122)),2)</f>
        <v>0</v>
      </c>
      <c r="T119" s="55">
        <f t="shared" ref="T119" si="365">ROUND((SUM(T120:T122)),2)</f>
        <v>0</v>
      </c>
    </row>
    <row r="120" spans="1:20" ht="24" x14ac:dyDescent="0.25">
      <c r="A120" s="54" t="s">
        <v>321</v>
      </c>
      <c r="B120" s="46" t="s">
        <v>91</v>
      </c>
      <c r="C120" s="76">
        <v>102193</v>
      </c>
      <c r="D120" s="74" t="s">
        <v>27</v>
      </c>
      <c r="E120" s="6" t="s">
        <v>36</v>
      </c>
      <c r="F120" s="6" t="s">
        <v>134</v>
      </c>
      <c r="G120" s="47">
        <v>87.36</v>
      </c>
      <c r="H120" s="7"/>
      <c r="I120" s="7"/>
      <c r="J120" s="7">
        <f t="shared" ref="J120:J122" si="366">ROUND((I120+H120),2)</f>
        <v>0</v>
      </c>
      <c r="K120" s="7">
        <f t="shared" ref="K120:K122" si="367">ROUND((H120*G120),2)</f>
        <v>0</v>
      </c>
      <c r="L120" s="7">
        <f t="shared" ref="L120:L122" si="368">ROUND((I120*G120),2)</f>
        <v>0</v>
      </c>
      <c r="M120" s="7">
        <f t="shared" ref="M120:M122" si="369">ROUND((L120+K120),2)</f>
        <v>0</v>
      </c>
      <c r="N120" s="7">
        <f t="shared" ref="N120:N122" si="370">ROUND((IF(Q120="BDI 1",((1+($T$3/100))*H120),((1+($T$4/100))*H120))),2)</f>
        <v>0</v>
      </c>
      <c r="O120" s="7">
        <f t="shared" ref="O120:O122" si="371">ROUND((IF(Q120="BDI 1",((1+($T$3/100))*I120),((1+($T$4/100))*I120))),2)</f>
        <v>0</v>
      </c>
      <c r="P120" s="7">
        <f t="shared" ref="P120:P122" si="372">ROUND((N120+O120),2)</f>
        <v>0</v>
      </c>
      <c r="Q120" s="48" t="s">
        <v>100</v>
      </c>
      <c r="R120" s="7">
        <f t="shared" ref="R120:R122" si="373">ROUND(N120*G120,2)</f>
        <v>0</v>
      </c>
      <c r="S120" s="7">
        <f t="shared" ref="S120:S122" si="374">ROUND(O120*G120,2)</f>
        <v>0</v>
      </c>
      <c r="T120" s="8">
        <f t="shared" ref="T120:T122" si="375">ROUND(R120+S120,2)</f>
        <v>0</v>
      </c>
    </row>
    <row r="121" spans="1:20" ht="24" x14ac:dyDescent="0.25">
      <c r="A121" s="54" t="s">
        <v>322</v>
      </c>
      <c r="B121" s="46" t="s">
        <v>91</v>
      </c>
      <c r="C121" s="76">
        <v>102197</v>
      </c>
      <c r="D121" s="74" t="s">
        <v>28</v>
      </c>
      <c r="E121" s="6" t="s">
        <v>36</v>
      </c>
      <c r="F121" s="6" t="s">
        <v>167</v>
      </c>
      <c r="G121" s="47">
        <v>87.36</v>
      </c>
      <c r="H121" s="7"/>
      <c r="I121" s="7"/>
      <c r="J121" s="7">
        <f t="shared" si="366"/>
        <v>0</v>
      </c>
      <c r="K121" s="7">
        <f t="shared" si="367"/>
        <v>0</v>
      </c>
      <c r="L121" s="7">
        <f t="shared" si="368"/>
        <v>0</v>
      </c>
      <c r="M121" s="7">
        <f t="shared" si="369"/>
        <v>0</v>
      </c>
      <c r="N121" s="7">
        <f t="shared" si="370"/>
        <v>0</v>
      </c>
      <c r="O121" s="7">
        <f t="shared" si="371"/>
        <v>0</v>
      </c>
      <c r="P121" s="7">
        <f t="shared" si="372"/>
        <v>0</v>
      </c>
      <c r="Q121" s="48" t="s">
        <v>100</v>
      </c>
      <c r="R121" s="7">
        <f t="shared" si="373"/>
        <v>0</v>
      </c>
      <c r="S121" s="7">
        <f t="shared" si="374"/>
        <v>0</v>
      </c>
      <c r="T121" s="8">
        <f t="shared" si="375"/>
        <v>0</v>
      </c>
    </row>
    <row r="122" spans="1:20" ht="36" x14ac:dyDescent="0.25">
      <c r="A122" s="54" t="s">
        <v>323</v>
      </c>
      <c r="B122" s="46" t="s">
        <v>91</v>
      </c>
      <c r="C122" s="75">
        <v>102220</v>
      </c>
      <c r="D122" s="74" t="s">
        <v>55</v>
      </c>
      <c r="E122" s="6" t="s">
        <v>36</v>
      </c>
      <c r="F122" s="6" t="s">
        <v>157</v>
      </c>
      <c r="G122" s="47">
        <v>87.36</v>
      </c>
      <c r="H122" s="7"/>
      <c r="I122" s="7"/>
      <c r="J122" s="7">
        <f t="shared" si="366"/>
        <v>0</v>
      </c>
      <c r="K122" s="7">
        <f t="shared" si="367"/>
        <v>0</v>
      </c>
      <c r="L122" s="7">
        <f t="shared" si="368"/>
        <v>0</v>
      </c>
      <c r="M122" s="7">
        <f t="shared" si="369"/>
        <v>0</v>
      </c>
      <c r="N122" s="7">
        <f t="shared" si="370"/>
        <v>0</v>
      </c>
      <c r="O122" s="7">
        <f t="shared" si="371"/>
        <v>0</v>
      </c>
      <c r="P122" s="7">
        <f t="shared" si="372"/>
        <v>0</v>
      </c>
      <c r="Q122" s="48" t="s">
        <v>100</v>
      </c>
      <c r="R122" s="7">
        <f t="shared" si="373"/>
        <v>0</v>
      </c>
      <c r="S122" s="7">
        <f t="shared" si="374"/>
        <v>0</v>
      </c>
      <c r="T122" s="8">
        <f t="shared" si="375"/>
        <v>0</v>
      </c>
    </row>
    <row r="123" spans="1:20" x14ac:dyDescent="0.25">
      <c r="A123" s="49" t="s">
        <v>463</v>
      </c>
      <c r="B123" s="50"/>
      <c r="C123" s="51"/>
      <c r="D123" s="52" t="s">
        <v>465</v>
      </c>
      <c r="E123" s="52"/>
      <c r="F123" s="52"/>
      <c r="G123" s="53"/>
      <c r="H123" s="55"/>
      <c r="I123" s="55"/>
      <c r="J123" s="55"/>
      <c r="K123" s="55">
        <f>ROUND((SUM(K124:K124)),2)</f>
        <v>0</v>
      </c>
      <c r="L123" s="55">
        <f>ROUND((SUM(L124:L124)),2)</f>
        <v>0</v>
      </c>
      <c r="M123" s="55">
        <f>ROUND((SUM(M124:M124)),2)</f>
        <v>0</v>
      </c>
      <c r="N123" s="55"/>
      <c r="O123" s="55"/>
      <c r="P123" s="55"/>
      <c r="Q123" s="55"/>
      <c r="R123" s="55">
        <f>ROUND((SUM(R124:R124)),2)</f>
        <v>0</v>
      </c>
      <c r="S123" s="55">
        <f>ROUND((SUM(S124:S124)),2)</f>
        <v>0</v>
      </c>
      <c r="T123" s="55">
        <f>ROUND((SUM(T124:T124)),2)</f>
        <v>0</v>
      </c>
    </row>
    <row r="124" spans="1:20" ht="60" x14ac:dyDescent="0.25">
      <c r="A124" s="54" t="s">
        <v>464</v>
      </c>
      <c r="B124" s="46" t="s">
        <v>91</v>
      </c>
      <c r="C124" s="76">
        <v>102362</v>
      </c>
      <c r="D124" s="74" t="s">
        <v>217</v>
      </c>
      <c r="E124" s="6" t="s">
        <v>36</v>
      </c>
      <c r="F124" s="6" t="s">
        <v>134</v>
      </c>
      <c r="G124" s="47">
        <v>30.22</v>
      </c>
      <c r="H124" s="7"/>
      <c r="I124" s="7"/>
      <c r="J124" s="7">
        <f t="shared" ref="J124" si="376">ROUND((I124+H124),2)</f>
        <v>0</v>
      </c>
      <c r="K124" s="7">
        <f t="shared" ref="K124" si="377">ROUND((H124*G124),2)</f>
        <v>0</v>
      </c>
      <c r="L124" s="7">
        <f t="shared" ref="L124" si="378">ROUND((I124*G124),2)</f>
        <v>0</v>
      </c>
      <c r="M124" s="7">
        <f t="shared" ref="M124" si="379">ROUND((L124+K124),2)</f>
        <v>0</v>
      </c>
      <c r="N124" s="7">
        <f t="shared" ref="N124" si="380">ROUND((IF(Q124="BDI 1",((1+($T$3/100))*H124),((1+($T$4/100))*H124))),2)</f>
        <v>0</v>
      </c>
      <c r="O124" s="7">
        <f t="shared" ref="O124" si="381">ROUND((IF(Q124="BDI 1",((1+($T$3/100))*I124),((1+($T$4/100))*I124))),2)</f>
        <v>0</v>
      </c>
      <c r="P124" s="7">
        <f t="shared" ref="P124" si="382">ROUND((N124+O124),2)</f>
        <v>0</v>
      </c>
      <c r="Q124" s="48" t="s">
        <v>100</v>
      </c>
      <c r="R124" s="7">
        <f t="shared" ref="R124" si="383">ROUND(N124*G124,2)</f>
        <v>0</v>
      </c>
      <c r="S124" s="7">
        <f t="shared" ref="S124" si="384">ROUND(O124*G124,2)</f>
        <v>0</v>
      </c>
      <c r="T124" s="8">
        <f t="shared" ref="T124" si="385">ROUND(R124+S124,2)</f>
        <v>0</v>
      </c>
    </row>
    <row r="125" spans="1:20" x14ac:dyDescent="0.25">
      <c r="A125" s="22"/>
      <c r="B125" s="22"/>
      <c r="C125" s="11"/>
      <c r="D125" s="39"/>
      <c r="E125" s="11"/>
      <c r="F125" s="11"/>
      <c r="G125" s="12"/>
      <c r="H125" s="16"/>
      <c r="I125" s="16"/>
      <c r="J125" s="16"/>
      <c r="K125" s="16"/>
      <c r="L125" s="16"/>
      <c r="M125" s="16"/>
      <c r="N125" s="14"/>
      <c r="O125" s="14"/>
      <c r="P125" s="14"/>
      <c r="Q125" s="14"/>
      <c r="R125" s="14"/>
      <c r="S125" s="14"/>
      <c r="T125" s="15"/>
    </row>
    <row r="126" spans="1:20" x14ac:dyDescent="0.25">
      <c r="A126" s="49">
        <v>6</v>
      </c>
      <c r="B126" s="77"/>
      <c r="C126" s="78"/>
      <c r="D126" s="52" t="s">
        <v>114</v>
      </c>
      <c r="E126" s="79"/>
      <c r="F126" s="79"/>
      <c r="G126" s="80"/>
      <c r="H126" s="80"/>
      <c r="I126" s="80"/>
      <c r="J126" s="81"/>
      <c r="K126" s="81"/>
      <c r="L126" s="81"/>
      <c r="M126" s="81"/>
      <c r="N126" s="82"/>
      <c r="O126" s="82"/>
      <c r="P126" s="82"/>
      <c r="Q126" s="82"/>
      <c r="R126" s="83">
        <f>R127+R131+R134+R139+R154+R158+R165+R171+R173</f>
        <v>0</v>
      </c>
      <c r="S126" s="83">
        <f t="shared" ref="S126:T126" si="386">S127+S131+S134+S139+S154+S158+S165+S171+S173</f>
        <v>0</v>
      </c>
      <c r="T126" s="83">
        <f t="shared" si="386"/>
        <v>0</v>
      </c>
    </row>
    <row r="127" spans="1:20" x14ac:dyDescent="0.25">
      <c r="A127" s="49" t="s">
        <v>105</v>
      </c>
      <c r="B127" s="50"/>
      <c r="C127" s="51"/>
      <c r="D127" s="52" t="s">
        <v>324</v>
      </c>
      <c r="E127" s="52"/>
      <c r="F127" s="52"/>
      <c r="G127" s="53"/>
      <c r="H127" s="55"/>
      <c r="I127" s="55"/>
      <c r="J127" s="55"/>
      <c r="K127" s="55">
        <f>ROUND(SUM(K128:K130),2)</f>
        <v>0</v>
      </c>
      <c r="L127" s="55">
        <f t="shared" ref="L127:M127" si="387">ROUND(SUM(L128:L130),2)</f>
        <v>0</v>
      </c>
      <c r="M127" s="55">
        <f t="shared" si="387"/>
        <v>0</v>
      </c>
      <c r="N127" s="55"/>
      <c r="O127" s="55"/>
      <c r="P127" s="55"/>
      <c r="Q127" s="55"/>
      <c r="R127" s="55">
        <f>ROUND(SUM(R128:R130),2)</f>
        <v>0</v>
      </c>
      <c r="S127" s="55">
        <f t="shared" ref="S127:T127" si="388">ROUND(SUM(S128:S130),2)</f>
        <v>0</v>
      </c>
      <c r="T127" s="55">
        <f t="shared" si="388"/>
        <v>0</v>
      </c>
    </row>
    <row r="128" spans="1:20" ht="36" x14ac:dyDescent="0.25">
      <c r="A128" s="54" t="s">
        <v>327</v>
      </c>
      <c r="B128" s="46" t="s">
        <v>91</v>
      </c>
      <c r="C128" s="76">
        <v>97649</v>
      </c>
      <c r="D128" s="74" t="s">
        <v>194</v>
      </c>
      <c r="E128" s="6" t="s">
        <v>36</v>
      </c>
      <c r="F128" s="6" t="s">
        <v>169</v>
      </c>
      <c r="G128" s="47">
        <v>51.69</v>
      </c>
      <c r="H128" s="7"/>
      <c r="I128" s="7"/>
      <c r="J128" s="7">
        <f t="shared" ref="J128" si="389">ROUND((I128+H128),2)</f>
        <v>0</v>
      </c>
      <c r="K128" s="7">
        <f t="shared" ref="K128" si="390">ROUND((H128*G128),2)</f>
        <v>0</v>
      </c>
      <c r="L128" s="7">
        <f t="shared" ref="L128" si="391">ROUND((I128*G128),2)</f>
        <v>0</v>
      </c>
      <c r="M128" s="7">
        <f t="shared" ref="M128" si="392">ROUND((L128+K128),2)</f>
        <v>0</v>
      </c>
      <c r="N128" s="7">
        <f t="shared" ref="N128" si="393">ROUND((IF(Q128="BDI 1",((1+($T$3/100))*H128),((1+($T$4/100))*H128))),2)</f>
        <v>0</v>
      </c>
      <c r="O128" s="7">
        <f t="shared" ref="O128" si="394">ROUND((IF(Q128="BDI 1",((1+($T$3/100))*I128),((1+($T$4/100))*I128))),2)</f>
        <v>0</v>
      </c>
      <c r="P128" s="7">
        <f t="shared" ref="P128" si="395">ROUND((N128+O128),2)</f>
        <v>0</v>
      </c>
      <c r="Q128" s="48" t="s">
        <v>100</v>
      </c>
      <c r="R128" s="7">
        <f t="shared" ref="R128" si="396">ROUND(N128*G128,2)</f>
        <v>0</v>
      </c>
      <c r="S128" s="7">
        <f t="shared" ref="S128" si="397">ROUND(O128*G128,2)</f>
        <v>0</v>
      </c>
      <c r="T128" s="8">
        <f t="shared" ref="T128" si="398">ROUND(R128+S128,2)</f>
        <v>0</v>
      </c>
    </row>
    <row r="129" spans="1:20" ht="48" x14ac:dyDescent="0.25">
      <c r="A129" s="54" t="s">
        <v>328</v>
      </c>
      <c r="B129" s="46" t="s">
        <v>91</v>
      </c>
      <c r="C129" s="76">
        <v>94210</v>
      </c>
      <c r="D129" s="74" t="s">
        <v>78</v>
      </c>
      <c r="E129" s="6" t="s">
        <v>36</v>
      </c>
      <c r="F129" s="6" t="s">
        <v>168</v>
      </c>
      <c r="G129" s="47">
        <v>46.52</v>
      </c>
      <c r="H129" s="7"/>
      <c r="I129" s="7"/>
      <c r="J129" s="7">
        <f t="shared" ref="J129" si="399">ROUND((I129+H129),2)</f>
        <v>0</v>
      </c>
      <c r="K129" s="7">
        <f t="shared" ref="K129" si="400">ROUND((H129*G129),2)</f>
        <v>0</v>
      </c>
      <c r="L129" s="7">
        <f t="shared" ref="L129" si="401">ROUND((I129*G129),2)</f>
        <v>0</v>
      </c>
      <c r="M129" s="7">
        <f t="shared" ref="M129" si="402">ROUND((L129+K129),2)</f>
        <v>0</v>
      </c>
      <c r="N129" s="7">
        <f t="shared" ref="N129" si="403">ROUND((IF(Q129="BDI 1",((1+($T$3/100))*H129),((1+($T$4/100))*H129))),2)</f>
        <v>0</v>
      </c>
      <c r="O129" s="7">
        <f t="shared" ref="O129" si="404">ROUND((IF(Q129="BDI 1",((1+($T$3/100))*I129),((1+($T$4/100))*I129))),2)</f>
        <v>0</v>
      </c>
      <c r="P129" s="7">
        <f t="shared" ref="P129" si="405">ROUND((N129+O129),2)</f>
        <v>0</v>
      </c>
      <c r="Q129" s="48" t="s">
        <v>100</v>
      </c>
      <c r="R129" s="7">
        <f t="shared" ref="R129" si="406">ROUND(N129*G129,2)</f>
        <v>0</v>
      </c>
      <c r="S129" s="7">
        <f t="shared" ref="S129" si="407">ROUND(O129*G129,2)</f>
        <v>0</v>
      </c>
      <c r="T129" s="8">
        <f t="shared" ref="T129" si="408">ROUND(R129+S129,2)</f>
        <v>0</v>
      </c>
    </row>
    <row r="130" spans="1:20" ht="36" x14ac:dyDescent="0.25">
      <c r="A130" s="54" t="s">
        <v>329</v>
      </c>
      <c r="B130" s="46" t="s">
        <v>228</v>
      </c>
      <c r="C130" s="76">
        <v>497</v>
      </c>
      <c r="D130" s="74" t="s">
        <v>408</v>
      </c>
      <c r="E130" s="6" t="s">
        <v>90</v>
      </c>
      <c r="F130" s="6" t="s">
        <v>326</v>
      </c>
      <c r="G130" s="47">
        <v>5.17</v>
      </c>
      <c r="H130" s="7"/>
      <c r="I130" s="7"/>
      <c r="J130" s="7">
        <f t="shared" ref="J130" si="409">ROUND((I130+H130),2)</f>
        <v>0</v>
      </c>
      <c r="K130" s="7">
        <f t="shared" ref="K130" si="410">ROUND((H130*G130),2)</f>
        <v>0</v>
      </c>
      <c r="L130" s="7">
        <f t="shared" ref="L130" si="411">ROUND((I130*G130),2)</f>
        <v>0</v>
      </c>
      <c r="M130" s="7">
        <f t="shared" ref="M130" si="412">ROUND((L130+K130),2)</f>
        <v>0</v>
      </c>
      <c r="N130" s="7">
        <f t="shared" ref="N130" si="413">ROUND((IF(Q130="BDI 1",((1+($T$3/100))*H130),((1+($T$4/100))*H130))),2)</f>
        <v>0</v>
      </c>
      <c r="O130" s="7">
        <f t="shared" ref="O130" si="414">ROUND((IF(Q130="BDI 1",((1+($T$3/100))*I130),((1+($T$4/100))*I130))),2)</f>
        <v>0</v>
      </c>
      <c r="P130" s="7">
        <f t="shared" ref="P130" si="415">ROUND((N130+O130),2)</f>
        <v>0</v>
      </c>
      <c r="Q130" s="48" t="s">
        <v>100</v>
      </c>
      <c r="R130" s="7">
        <f t="shared" ref="R130" si="416">ROUND(N130*G130,2)</f>
        <v>0</v>
      </c>
      <c r="S130" s="7">
        <f t="shared" ref="S130" si="417">ROUND(O130*G130,2)</f>
        <v>0</v>
      </c>
      <c r="T130" s="8">
        <f t="shared" ref="T130" si="418">ROUND(R130+S130,2)</f>
        <v>0</v>
      </c>
    </row>
    <row r="131" spans="1:20" x14ac:dyDescent="0.25">
      <c r="A131" s="49" t="s">
        <v>150</v>
      </c>
      <c r="B131" s="50"/>
      <c r="C131" s="51"/>
      <c r="D131" s="52" t="s">
        <v>553</v>
      </c>
      <c r="E131" s="52"/>
      <c r="F131" s="52"/>
      <c r="G131" s="53"/>
      <c r="H131" s="55"/>
      <c r="I131" s="55"/>
      <c r="J131" s="55"/>
      <c r="K131" s="55">
        <f>ROUND(SUM(K132:K133),2)</f>
        <v>0</v>
      </c>
      <c r="L131" s="55">
        <f t="shared" ref="L131:M131" si="419">ROUND(SUM(L132:L133),2)</f>
        <v>0</v>
      </c>
      <c r="M131" s="55">
        <f t="shared" si="419"/>
        <v>0</v>
      </c>
      <c r="N131" s="55"/>
      <c r="O131" s="55"/>
      <c r="P131" s="55"/>
      <c r="Q131" s="55"/>
      <c r="R131" s="55">
        <f>ROUND(SUM(R132:R133),2)</f>
        <v>0</v>
      </c>
      <c r="S131" s="55">
        <f t="shared" ref="S131:T131" si="420">ROUND(SUM(S132:S133),2)</f>
        <v>0</v>
      </c>
      <c r="T131" s="55">
        <f t="shared" si="420"/>
        <v>0</v>
      </c>
    </row>
    <row r="132" spans="1:20" ht="36" x14ac:dyDescent="0.25">
      <c r="A132" s="54" t="s">
        <v>330</v>
      </c>
      <c r="B132" s="46" t="s">
        <v>91</v>
      </c>
      <c r="C132" s="76">
        <v>97649</v>
      </c>
      <c r="D132" s="74" t="s">
        <v>194</v>
      </c>
      <c r="E132" s="6" t="s">
        <v>36</v>
      </c>
      <c r="F132" s="6" t="s">
        <v>169</v>
      </c>
      <c r="G132" s="47">
        <v>364.87</v>
      </c>
      <c r="H132" s="7"/>
      <c r="I132" s="7"/>
      <c r="J132" s="7">
        <f t="shared" ref="J132:J133" si="421">ROUND((I132+H132),2)</f>
        <v>0</v>
      </c>
      <c r="K132" s="7">
        <f t="shared" ref="K132:K133" si="422">ROUND((H132*G132),2)</f>
        <v>0</v>
      </c>
      <c r="L132" s="7">
        <f t="shared" ref="L132:L133" si="423">ROUND((I132*G132),2)</f>
        <v>0</v>
      </c>
      <c r="M132" s="7">
        <f t="shared" ref="M132:M133" si="424">ROUND((L132+K132),2)</f>
        <v>0</v>
      </c>
      <c r="N132" s="7">
        <f t="shared" ref="N132:N133" si="425">ROUND((IF(Q132="BDI 1",((1+($T$3/100))*H132),((1+($T$4/100))*H132))),2)</f>
        <v>0</v>
      </c>
      <c r="O132" s="7">
        <f t="shared" ref="O132:O133" si="426">ROUND((IF(Q132="BDI 1",((1+($T$3/100))*I132),((1+($T$4/100))*I132))),2)</f>
        <v>0</v>
      </c>
      <c r="P132" s="7">
        <f t="shared" ref="P132:P133" si="427">ROUND((N132+O132),2)</f>
        <v>0</v>
      </c>
      <c r="Q132" s="48" t="s">
        <v>100</v>
      </c>
      <c r="R132" s="7">
        <f t="shared" ref="R132:R133" si="428">ROUND(N132*G132,2)</f>
        <v>0</v>
      </c>
      <c r="S132" s="7">
        <f t="shared" ref="S132:S133" si="429">ROUND(O132*G132,2)</f>
        <v>0</v>
      </c>
      <c r="T132" s="8">
        <f t="shared" ref="T132:T133" si="430">ROUND(R132+S132,2)</f>
        <v>0</v>
      </c>
    </row>
    <row r="133" spans="1:20" ht="48" x14ac:dyDescent="0.25">
      <c r="A133" s="54" t="s">
        <v>331</v>
      </c>
      <c r="B133" s="46" t="s">
        <v>91</v>
      </c>
      <c r="C133" s="76">
        <v>94210</v>
      </c>
      <c r="D133" s="74" t="s">
        <v>78</v>
      </c>
      <c r="E133" s="6" t="s">
        <v>36</v>
      </c>
      <c r="F133" s="6" t="s">
        <v>168</v>
      </c>
      <c r="G133" s="47">
        <v>390.29</v>
      </c>
      <c r="H133" s="7"/>
      <c r="I133" s="7"/>
      <c r="J133" s="7">
        <f t="shared" si="421"/>
        <v>0</v>
      </c>
      <c r="K133" s="7">
        <f t="shared" si="422"/>
        <v>0</v>
      </c>
      <c r="L133" s="7">
        <f t="shared" si="423"/>
        <v>0</v>
      </c>
      <c r="M133" s="7">
        <f t="shared" si="424"/>
        <v>0</v>
      </c>
      <c r="N133" s="7">
        <f t="shared" si="425"/>
        <v>0</v>
      </c>
      <c r="O133" s="7">
        <f t="shared" si="426"/>
        <v>0</v>
      </c>
      <c r="P133" s="7">
        <f t="shared" si="427"/>
        <v>0</v>
      </c>
      <c r="Q133" s="48" t="s">
        <v>100</v>
      </c>
      <c r="R133" s="7">
        <f t="shared" si="428"/>
        <v>0</v>
      </c>
      <c r="S133" s="7">
        <f t="shared" si="429"/>
        <v>0</v>
      </c>
      <c r="T133" s="8">
        <f t="shared" si="430"/>
        <v>0</v>
      </c>
    </row>
    <row r="134" spans="1:20" x14ac:dyDescent="0.25">
      <c r="A134" s="49" t="s">
        <v>325</v>
      </c>
      <c r="B134" s="50"/>
      <c r="C134" s="51"/>
      <c r="D134" s="52" t="s">
        <v>540</v>
      </c>
      <c r="E134" s="52"/>
      <c r="F134" s="52"/>
      <c r="G134" s="53"/>
      <c r="H134" s="55"/>
      <c r="I134" s="55"/>
      <c r="J134" s="55"/>
      <c r="K134" s="55">
        <f>ROUND(SUM(K135:K138),2)</f>
        <v>0</v>
      </c>
      <c r="L134" s="55">
        <f t="shared" ref="L134:M134" si="431">ROUND(SUM(L135:L138),2)</f>
        <v>0</v>
      </c>
      <c r="M134" s="55">
        <f t="shared" si="431"/>
        <v>0</v>
      </c>
      <c r="N134" s="55"/>
      <c r="O134" s="55"/>
      <c r="P134" s="55"/>
      <c r="Q134" s="55"/>
      <c r="R134" s="55">
        <f>ROUND(SUM(R135:R138),2)</f>
        <v>0</v>
      </c>
      <c r="S134" s="55">
        <f t="shared" ref="S134:T134" si="432">ROUND(SUM(S135:S138),2)</f>
        <v>0</v>
      </c>
      <c r="T134" s="55">
        <f t="shared" si="432"/>
        <v>0</v>
      </c>
    </row>
    <row r="135" spans="1:20" ht="36" x14ac:dyDescent="0.25">
      <c r="A135" s="54" t="s">
        <v>332</v>
      </c>
      <c r="B135" s="46" t="s">
        <v>91</v>
      </c>
      <c r="C135" s="76">
        <v>97647</v>
      </c>
      <c r="D135" s="74" t="s">
        <v>193</v>
      </c>
      <c r="E135" s="6" t="s">
        <v>36</v>
      </c>
      <c r="F135" s="6" t="s">
        <v>169</v>
      </c>
      <c r="G135" s="47">
        <v>73.86</v>
      </c>
      <c r="H135" s="7"/>
      <c r="I135" s="7"/>
      <c r="J135" s="7">
        <f t="shared" ref="J135:J136" si="433">ROUND((I135+H135),2)</f>
        <v>0</v>
      </c>
      <c r="K135" s="7">
        <f t="shared" ref="K135:K136" si="434">ROUND((H135*G135),2)</f>
        <v>0</v>
      </c>
      <c r="L135" s="7">
        <f t="shared" ref="L135:L136" si="435">ROUND((I135*G135),2)</f>
        <v>0</v>
      </c>
      <c r="M135" s="7">
        <f t="shared" ref="M135:M136" si="436">ROUND((L135+K135),2)</f>
        <v>0</v>
      </c>
      <c r="N135" s="7">
        <f t="shared" ref="N135:N136" si="437">ROUND((IF(Q135="BDI 1",((1+($T$3/100))*H135),((1+($T$4/100))*H135))),2)</f>
        <v>0</v>
      </c>
      <c r="O135" s="7">
        <f t="shared" ref="O135:O136" si="438">ROUND((IF(Q135="BDI 1",((1+($T$3/100))*I135),((1+($T$4/100))*I135))),2)</f>
        <v>0</v>
      </c>
      <c r="P135" s="7">
        <f t="shared" ref="P135:P136" si="439">ROUND((N135+O135),2)</f>
        <v>0</v>
      </c>
      <c r="Q135" s="48" t="s">
        <v>100</v>
      </c>
      <c r="R135" s="7">
        <f t="shared" ref="R135:R136" si="440">ROUND(N135*G135,2)</f>
        <v>0</v>
      </c>
      <c r="S135" s="7">
        <f t="shared" ref="S135:S136" si="441">ROUND(O135*G135,2)</f>
        <v>0</v>
      </c>
      <c r="T135" s="8">
        <f t="shared" ref="T135:T136" si="442">ROUND(R135+S135,2)</f>
        <v>0</v>
      </c>
    </row>
    <row r="136" spans="1:20" ht="36" x14ac:dyDescent="0.25">
      <c r="A136" s="54" t="s">
        <v>333</v>
      </c>
      <c r="B136" s="46" t="s">
        <v>91</v>
      </c>
      <c r="C136" s="76">
        <v>94440</v>
      </c>
      <c r="D136" s="74" t="s">
        <v>80</v>
      </c>
      <c r="E136" s="6" t="s">
        <v>36</v>
      </c>
      <c r="F136" s="6" t="s">
        <v>168</v>
      </c>
      <c r="G136" s="47">
        <v>59.35</v>
      </c>
      <c r="H136" s="7"/>
      <c r="I136" s="7"/>
      <c r="J136" s="7">
        <f t="shared" si="433"/>
        <v>0</v>
      </c>
      <c r="K136" s="7">
        <f t="shared" si="434"/>
        <v>0</v>
      </c>
      <c r="L136" s="7">
        <f t="shared" si="435"/>
        <v>0</v>
      </c>
      <c r="M136" s="7">
        <f t="shared" si="436"/>
        <v>0</v>
      </c>
      <c r="N136" s="7">
        <f t="shared" si="437"/>
        <v>0</v>
      </c>
      <c r="O136" s="7">
        <f t="shared" si="438"/>
        <v>0</v>
      </c>
      <c r="P136" s="7">
        <f t="shared" si="439"/>
        <v>0</v>
      </c>
      <c r="Q136" s="48" t="s">
        <v>100</v>
      </c>
      <c r="R136" s="7">
        <f t="shared" si="440"/>
        <v>0</v>
      </c>
      <c r="S136" s="7">
        <f t="shared" si="441"/>
        <v>0</v>
      </c>
      <c r="T136" s="8">
        <f t="shared" si="442"/>
        <v>0</v>
      </c>
    </row>
    <row r="137" spans="1:20" ht="48" x14ac:dyDescent="0.25">
      <c r="A137" s="54" t="s">
        <v>334</v>
      </c>
      <c r="B137" s="46" t="s">
        <v>91</v>
      </c>
      <c r="C137" s="76">
        <v>94210</v>
      </c>
      <c r="D137" s="74" t="s">
        <v>78</v>
      </c>
      <c r="E137" s="6" t="s">
        <v>36</v>
      </c>
      <c r="F137" s="6" t="s">
        <v>168</v>
      </c>
      <c r="G137" s="47">
        <v>14.51</v>
      </c>
      <c r="H137" s="7"/>
      <c r="I137" s="7"/>
      <c r="J137" s="7">
        <f t="shared" ref="J137:J138" si="443">ROUND((I137+H137),2)</f>
        <v>0</v>
      </c>
      <c r="K137" s="7">
        <f t="shared" ref="K137:K138" si="444">ROUND((H137*G137),2)</f>
        <v>0</v>
      </c>
      <c r="L137" s="7">
        <f t="shared" ref="L137:L138" si="445">ROUND((I137*G137),2)</f>
        <v>0</v>
      </c>
      <c r="M137" s="7">
        <f t="shared" ref="M137:M138" si="446">ROUND((L137+K137),2)</f>
        <v>0</v>
      </c>
      <c r="N137" s="7">
        <f t="shared" ref="N137:N138" si="447">ROUND((IF(Q137="BDI 1",((1+($T$3/100))*H137),((1+($T$4/100))*H137))),2)</f>
        <v>0</v>
      </c>
      <c r="O137" s="7">
        <f t="shared" ref="O137:O138" si="448">ROUND((IF(Q137="BDI 1",((1+($T$3/100))*I137),((1+($T$4/100))*I137))),2)</f>
        <v>0</v>
      </c>
      <c r="P137" s="7">
        <f t="shared" ref="P137:P138" si="449">ROUND((N137+O137),2)</f>
        <v>0</v>
      </c>
      <c r="Q137" s="48" t="s">
        <v>100</v>
      </c>
      <c r="R137" s="7">
        <f t="shared" ref="R137:R138" si="450">ROUND(N137*G137,2)</f>
        <v>0</v>
      </c>
      <c r="S137" s="7">
        <f t="shared" ref="S137:S138" si="451">ROUND(O137*G137,2)</f>
        <v>0</v>
      </c>
      <c r="T137" s="8">
        <f t="shared" ref="T137:T138" si="452">ROUND(R137+S137,2)</f>
        <v>0</v>
      </c>
    </row>
    <row r="138" spans="1:20" ht="36" x14ac:dyDescent="0.25">
      <c r="A138" s="54" t="s">
        <v>335</v>
      </c>
      <c r="B138" s="46" t="s">
        <v>228</v>
      </c>
      <c r="C138" s="76">
        <v>1089</v>
      </c>
      <c r="D138" s="74" t="s">
        <v>409</v>
      </c>
      <c r="E138" s="6" t="s">
        <v>89</v>
      </c>
      <c r="F138" s="6" t="s">
        <v>168</v>
      </c>
      <c r="G138" s="47">
        <v>30</v>
      </c>
      <c r="H138" s="7"/>
      <c r="I138" s="7"/>
      <c r="J138" s="7">
        <f t="shared" si="443"/>
        <v>0</v>
      </c>
      <c r="K138" s="7">
        <f t="shared" si="444"/>
        <v>0</v>
      </c>
      <c r="L138" s="7">
        <f t="shared" si="445"/>
        <v>0</v>
      </c>
      <c r="M138" s="7">
        <f t="shared" si="446"/>
        <v>0</v>
      </c>
      <c r="N138" s="7">
        <f t="shared" si="447"/>
        <v>0</v>
      </c>
      <c r="O138" s="7">
        <f t="shared" si="448"/>
        <v>0</v>
      </c>
      <c r="P138" s="7">
        <f t="shared" si="449"/>
        <v>0</v>
      </c>
      <c r="Q138" s="48" t="s">
        <v>100</v>
      </c>
      <c r="R138" s="7">
        <f t="shared" si="450"/>
        <v>0</v>
      </c>
      <c r="S138" s="7">
        <f t="shared" si="451"/>
        <v>0</v>
      </c>
      <c r="T138" s="8">
        <f t="shared" si="452"/>
        <v>0</v>
      </c>
    </row>
    <row r="139" spans="1:20" x14ac:dyDescent="0.25">
      <c r="A139" s="49" t="s">
        <v>336</v>
      </c>
      <c r="B139" s="50"/>
      <c r="C139" s="51"/>
      <c r="D139" s="52" t="s">
        <v>351</v>
      </c>
      <c r="E139" s="52"/>
      <c r="F139" s="52"/>
      <c r="G139" s="53"/>
      <c r="H139" s="55"/>
      <c r="I139" s="55"/>
      <c r="J139" s="55"/>
      <c r="K139" s="55">
        <f>ROUND(SUM(K140:K153),2)</f>
        <v>0</v>
      </c>
      <c r="L139" s="55">
        <f t="shared" ref="L139:M139" si="453">ROUND(SUM(L140:L153),2)</f>
        <v>0</v>
      </c>
      <c r="M139" s="55">
        <f t="shared" si="453"/>
        <v>0</v>
      </c>
      <c r="N139" s="55"/>
      <c r="O139" s="55"/>
      <c r="P139" s="55"/>
      <c r="Q139" s="55"/>
      <c r="R139" s="55">
        <f>ROUND(SUM(R140:R153),2)</f>
        <v>0</v>
      </c>
      <c r="S139" s="55">
        <f t="shared" ref="S139:T139" si="454">ROUND(SUM(S140:S153),2)</f>
        <v>0</v>
      </c>
      <c r="T139" s="55">
        <f t="shared" si="454"/>
        <v>0</v>
      </c>
    </row>
    <row r="140" spans="1:20" ht="48" x14ac:dyDescent="0.25">
      <c r="A140" s="54" t="s">
        <v>337</v>
      </c>
      <c r="B140" s="46" t="s">
        <v>228</v>
      </c>
      <c r="C140" s="76">
        <v>496</v>
      </c>
      <c r="D140" s="74" t="s">
        <v>410</v>
      </c>
      <c r="E140" s="6" t="s">
        <v>36</v>
      </c>
      <c r="F140" s="6" t="s">
        <v>169</v>
      </c>
      <c r="G140" s="47">
        <v>26.12</v>
      </c>
      <c r="H140" s="7"/>
      <c r="I140" s="7"/>
      <c r="J140" s="7">
        <f t="shared" ref="J140:J143" si="455">ROUND((I140+H140),2)</f>
        <v>0</v>
      </c>
      <c r="K140" s="7">
        <f t="shared" ref="K140:K143" si="456">ROUND((H140*G140),2)</f>
        <v>0</v>
      </c>
      <c r="L140" s="7">
        <f t="shared" ref="L140:L143" si="457">ROUND((I140*G140),2)</f>
        <v>0</v>
      </c>
      <c r="M140" s="7">
        <f t="shared" ref="M140:M143" si="458">ROUND((L140+K140),2)</f>
        <v>0</v>
      </c>
      <c r="N140" s="7">
        <f t="shared" ref="N140:N143" si="459">ROUND((IF(Q140="BDI 1",((1+($T$3/100))*H140),((1+($T$4/100))*H140))),2)</f>
        <v>0</v>
      </c>
      <c r="O140" s="7">
        <f t="shared" ref="O140:O143" si="460">ROUND((IF(Q140="BDI 1",((1+($T$3/100))*I140),((1+($T$4/100))*I140))),2)</f>
        <v>0</v>
      </c>
      <c r="P140" s="7">
        <f t="shared" ref="P140:P143" si="461">ROUND((N140+O140),2)</f>
        <v>0</v>
      </c>
      <c r="Q140" s="48" t="s">
        <v>100</v>
      </c>
      <c r="R140" s="7">
        <f t="shared" ref="R140:R143" si="462">ROUND(N140*G140,2)</f>
        <v>0</v>
      </c>
      <c r="S140" s="7">
        <f t="shared" ref="S140:S143" si="463">ROUND(O140*G140,2)</f>
        <v>0</v>
      </c>
      <c r="T140" s="8">
        <f t="shared" ref="T140:T143" si="464">ROUND(R140+S140,2)</f>
        <v>0</v>
      </c>
    </row>
    <row r="141" spans="1:20" ht="36" x14ac:dyDescent="0.25">
      <c r="A141" s="54" t="s">
        <v>338</v>
      </c>
      <c r="B141" s="46" t="s">
        <v>228</v>
      </c>
      <c r="C141" s="76">
        <v>497</v>
      </c>
      <c r="D141" s="74" t="s">
        <v>408</v>
      </c>
      <c r="E141" s="6" t="s">
        <v>90</v>
      </c>
      <c r="F141" s="6" t="s">
        <v>168</v>
      </c>
      <c r="G141" s="47">
        <v>26.12</v>
      </c>
      <c r="H141" s="7"/>
      <c r="I141" s="7"/>
      <c r="J141" s="7">
        <f t="shared" si="455"/>
        <v>0</v>
      </c>
      <c r="K141" s="7">
        <f t="shared" si="456"/>
        <v>0</v>
      </c>
      <c r="L141" s="7">
        <f t="shared" si="457"/>
        <v>0</v>
      </c>
      <c r="M141" s="7">
        <f t="shared" si="458"/>
        <v>0</v>
      </c>
      <c r="N141" s="7">
        <f t="shared" si="459"/>
        <v>0</v>
      </c>
      <c r="O141" s="7">
        <f t="shared" si="460"/>
        <v>0</v>
      </c>
      <c r="P141" s="7">
        <f t="shared" si="461"/>
        <v>0</v>
      </c>
      <c r="Q141" s="48" t="s">
        <v>100</v>
      </c>
      <c r="R141" s="7">
        <f t="shared" si="462"/>
        <v>0</v>
      </c>
      <c r="S141" s="7">
        <f t="shared" si="463"/>
        <v>0</v>
      </c>
      <c r="T141" s="8">
        <f t="shared" si="464"/>
        <v>0</v>
      </c>
    </row>
    <row r="142" spans="1:20" ht="36" x14ac:dyDescent="0.25">
      <c r="A142" s="54" t="s">
        <v>339</v>
      </c>
      <c r="B142" s="46" t="s">
        <v>91</v>
      </c>
      <c r="C142" s="76">
        <v>100720</v>
      </c>
      <c r="D142" s="74" t="s">
        <v>42</v>
      </c>
      <c r="E142" s="6" t="s">
        <v>36</v>
      </c>
      <c r="F142" s="6" t="s">
        <v>168</v>
      </c>
      <c r="G142" s="47">
        <v>11.44</v>
      </c>
      <c r="H142" s="7"/>
      <c r="I142" s="7"/>
      <c r="J142" s="7">
        <f t="shared" si="455"/>
        <v>0</v>
      </c>
      <c r="K142" s="7">
        <f t="shared" si="456"/>
        <v>0</v>
      </c>
      <c r="L142" s="7">
        <f t="shared" si="457"/>
        <v>0</v>
      </c>
      <c r="M142" s="7">
        <f t="shared" si="458"/>
        <v>0</v>
      </c>
      <c r="N142" s="7">
        <f t="shared" si="459"/>
        <v>0</v>
      </c>
      <c r="O142" s="7">
        <f t="shared" si="460"/>
        <v>0</v>
      </c>
      <c r="P142" s="7">
        <f t="shared" si="461"/>
        <v>0</v>
      </c>
      <c r="Q142" s="48" t="s">
        <v>100</v>
      </c>
      <c r="R142" s="7">
        <f t="shared" si="462"/>
        <v>0</v>
      </c>
      <c r="S142" s="7">
        <f t="shared" si="463"/>
        <v>0</v>
      </c>
      <c r="T142" s="8">
        <f t="shared" si="464"/>
        <v>0</v>
      </c>
    </row>
    <row r="143" spans="1:20" ht="48" x14ac:dyDescent="0.25">
      <c r="A143" s="54" t="s">
        <v>340</v>
      </c>
      <c r="B143" s="46" t="s">
        <v>91</v>
      </c>
      <c r="C143" s="76">
        <v>100744</v>
      </c>
      <c r="D143" s="74" t="s">
        <v>44</v>
      </c>
      <c r="E143" s="6" t="s">
        <v>36</v>
      </c>
      <c r="F143" s="6" t="s">
        <v>168</v>
      </c>
      <c r="G143" s="47">
        <v>11.44</v>
      </c>
      <c r="H143" s="7"/>
      <c r="I143" s="7"/>
      <c r="J143" s="7">
        <f t="shared" si="455"/>
        <v>0</v>
      </c>
      <c r="K143" s="7">
        <f t="shared" si="456"/>
        <v>0</v>
      </c>
      <c r="L143" s="7">
        <f t="shared" si="457"/>
        <v>0</v>
      </c>
      <c r="M143" s="7">
        <f t="shared" si="458"/>
        <v>0</v>
      </c>
      <c r="N143" s="7">
        <f t="shared" si="459"/>
        <v>0</v>
      </c>
      <c r="O143" s="7">
        <f t="shared" si="460"/>
        <v>0</v>
      </c>
      <c r="P143" s="7">
        <f t="shared" si="461"/>
        <v>0</v>
      </c>
      <c r="Q143" s="48" t="s">
        <v>100</v>
      </c>
      <c r="R143" s="7">
        <f t="shared" si="462"/>
        <v>0</v>
      </c>
      <c r="S143" s="7">
        <f t="shared" si="463"/>
        <v>0</v>
      </c>
      <c r="T143" s="8">
        <f t="shared" si="464"/>
        <v>0</v>
      </c>
    </row>
    <row r="144" spans="1:20" ht="36" x14ac:dyDescent="0.25">
      <c r="A144" s="54" t="s">
        <v>341</v>
      </c>
      <c r="B144" s="46" t="s">
        <v>91</v>
      </c>
      <c r="C144" s="76">
        <v>94228</v>
      </c>
      <c r="D144" s="74" t="s">
        <v>79</v>
      </c>
      <c r="E144" s="6" t="s">
        <v>39</v>
      </c>
      <c r="F144" s="6" t="s">
        <v>168</v>
      </c>
      <c r="G144" s="47">
        <v>12.12</v>
      </c>
      <c r="H144" s="7"/>
      <c r="I144" s="7"/>
      <c r="J144" s="7">
        <f t="shared" ref="J144:J153" si="465">ROUND((I144+H144),2)</f>
        <v>0</v>
      </c>
      <c r="K144" s="7">
        <f t="shared" ref="K144:K153" si="466">ROUND((H144*G144),2)</f>
        <v>0</v>
      </c>
      <c r="L144" s="7">
        <f t="shared" ref="L144:L153" si="467">ROUND((I144*G144),2)</f>
        <v>0</v>
      </c>
      <c r="M144" s="7">
        <f t="shared" ref="M144:M153" si="468">ROUND((L144+K144),2)</f>
        <v>0</v>
      </c>
      <c r="N144" s="7">
        <f t="shared" ref="N144:N153" si="469">ROUND((IF(Q144="BDI 1",((1+($T$3/100))*H144),((1+($T$4/100))*H144))),2)</f>
        <v>0</v>
      </c>
      <c r="O144" s="7">
        <f t="shared" ref="O144:O153" si="470">ROUND((IF(Q144="BDI 1",((1+($T$3/100))*I144),((1+($T$4/100))*I144))),2)</f>
        <v>0</v>
      </c>
      <c r="P144" s="7">
        <f t="shared" ref="P144:P153" si="471">ROUND((N144+O144),2)</f>
        <v>0</v>
      </c>
      <c r="Q144" s="48" t="s">
        <v>100</v>
      </c>
      <c r="R144" s="7">
        <f t="shared" ref="R144:R153" si="472">ROUND(N144*G144,2)</f>
        <v>0</v>
      </c>
      <c r="S144" s="7">
        <f t="shared" ref="S144:S153" si="473">ROUND(O144*G144,2)</f>
        <v>0</v>
      </c>
      <c r="T144" s="8">
        <f t="shared" ref="T144:T153" si="474">ROUND(R144+S144,2)</f>
        <v>0</v>
      </c>
    </row>
    <row r="145" spans="1:20" ht="36" x14ac:dyDescent="0.25">
      <c r="A145" s="54" t="s">
        <v>342</v>
      </c>
      <c r="B145" s="46" t="s">
        <v>91</v>
      </c>
      <c r="C145" s="76">
        <v>89578</v>
      </c>
      <c r="D145" s="74" t="s">
        <v>63</v>
      </c>
      <c r="E145" s="6" t="s">
        <v>39</v>
      </c>
      <c r="F145" s="6" t="s">
        <v>168</v>
      </c>
      <c r="G145" s="47">
        <v>3.03</v>
      </c>
      <c r="H145" s="7"/>
      <c r="I145" s="7"/>
      <c r="J145" s="7">
        <f t="shared" si="465"/>
        <v>0</v>
      </c>
      <c r="K145" s="7">
        <f t="shared" si="466"/>
        <v>0</v>
      </c>
      <c r="L145" s="7">
        <f t="shared" si="467"/>
        <v>0</v>
      </c>
      <c r="M145" s="7">
        <f t="shared" si="468"/>
        <v>0</v>
      </c>
      <c r="N145" s="7">
        <f t="shared" si="469"/>
        <v>0</v>
      </c>
      <c r="O145" s="7">
        <f t="shared" si="470"/>
        <v>0</v>
      </c>
      <c r="P145" s="7">
        <f t="shared" si="471"/>
        <v>0</v>
      </c>
      <c r="Q145" s="48" t="s">
        <v>100</v>
      </c>
      <c r="R145" s="7">
        <f t="shared" si="472"/>
        <v>0</v>
      </c>
      <c r="S145" s="7">
        <f t="shared" si="473"/>
        <v>0</v>
      </c>
      <c r="T145" s="8">
        <f t="shared" si="474"/>
        <v>0</v>
      </c>
    </row>
    <row r="146" spans="1:20" ht="36" x14ac:dyDescent="0.25">
      <c r="A146" s="54" t="s">
        <v>343</v>
      </c>
      <c r="B146" s="46" t="s">
        <v>91</v>
      </c>
      <c r="C146" s="76">
        <v>95695</v>
      </c>
      <c r="D146" s="74" t="s">
        <v>82</v>
      </c>
      <c r="E146" s="6" t="s">
        <v>35</v>
      </c>
      <c r="F146" s="6" t="s">
        <v>168</v>
      </c>
      <c r="G146" s="47">
        <v>1</v>
      </c>
      <c r="H146" s="7"/>
      <c r="I146" s="7"/>
      <c r="J146" s="7">
        <f t="shared" si="465"/>
        <v>0</v>
      </c>
      <c r="K146" s="7">
        <f t="shared" si="466"/>
        <v>0</v>
      </c>
      <c r="L146" s="7">
        <f t="shared" si="467"/>
        <v>0</v>
      </c>
      <c r="M146" s="7">
        <f t="shared" si="468"/>
        <v>0</v>
      </c>
      <c r="N146" s="7">
        <f t="shared" si="469"/>
        <v>0</v>
      </c>
      <c r="O146" s="7">
        <f t="shared" si="470"/>
        <v>0</v>
      </c>
      <c r="P146" s="7">
        <f t="shared" si="471"/>
        <v>0</v>
      </c>
      <c r="Q146" s="48" t="s">
        <v>100</v>
      </c>
      <c r="R146" s="7">
        <f t="shared" si="472"/>
        <v>0</v>
      </c>
      <c r="S146" s="7">
        <f t="shared" si="473"/>
        <v>0</v>
      </c>
      <c r="T146" s="8">
        <f t="shared" si="474"/>
        <v>0</v>
      </c>
    </row>
    <row r="147" spans="1:20" ht="36" x14ac:dyDescent="0.25">
      <c r="A147" s="54" t="s">
        <v>344</v>
      </c>
      <c r="B147" s="46" t="s">
        <v>91</v>
      </c>
      <c r="C147" s="76">
        <v>89512</v>
      </c>
      <c r="D147" s="74" t="s">
        <v>62</v>
      </c>
      <c r="E147" s="6" t="s">
        <v>39</v>
      </c>
      <c r="F147" s="6" t="s">
        <v>168</v>
      </c>
      <c r="G147" s="47">
        <v>2.1</v>
      </c>
      <c r="H147" s="7"/>
      <c r="I147" s="7"/>
      <c r="J147" s="7">
        <f t="shared" si="465"/>
        <v>0</v>
      </c>
      <c r="K147" s="7">
        <f t="shared" si="466"/>
        <v>0</v>
      </c>
      <c r="L147" s="7">
        <f t="shared" si="467"/>
        <v>0</v>
      </c>
      <c r="M147" s="7">
        <f t="shared" si="468"/>
        <v>0</v>
      </c>
      <c r="N147" s="7">
        <f t="shared" si="469"/>
        <v>0</v>
      </c>
      <c r="O147" s="7">
        <f t="shared" si="470"/>
        <v>0</v>
      </c>
      <c r="P147" s="7">
        <f t="shared" si="471"/>
        <v>0</v>
      </c>
      <c r="Q147" s="48" t="s">
        <v>100</v>
      </c>
      <c r="R147" s="7">
        <f t="shared" si="472"/>
        <v>0</v>
      </c>
      <c r="S147" s="7">
        <f t="shared" si="473"/>
        <v>0</v>
      </c>
      <c r="T147" s="8">
        <f t="shared" si="474"/>
        <v>0</v>
      </c>
    </row>
    <row r="148" spans="1:20" ht="36" x14ac:dyDescent="0.25">
      <c r="A148" s="54" t="s">
        <v>345</v>
      </c>
      <c r="B148" s="46" t="s">
        <v>228</v>
      </c>
      <c r="C148" s="76">
        <v>735</v>
      </c>
      <c r="D148" s="74" t="s">
        <v>411</v>
      </c>
      <c r="E148" s="6" t="s">
        <v>35</v>
      </c>
      <c r="F148" s="6" t="s">
        <v>168</v>
      </c>
      <c r="G148" s="47">
        <v>32</v>
      </c>
      <c r="H148" s="7"/>
      <c r="I148" s="7"/>
      <c r="J148" s="7">
        <f t="shared" si="465"/>
        <v>0</v>
      </c>
      <c r="K148" s="7">
        <f t="shared" si="466"/>
        <v>0</v>
      </c>
      <c r="L148" s="7">
        <f t="shared" si="467"/>
        <v>0</v>
      </c>
      <c r="M148" s="7">
        <f t="shared" si="468"/>
        <v>0</v>
      </c>
      <c r="N148" s="7">
        <f t="shared" si="469"/>
        <v>0</v>
      </c>
      <c r="O148" s="7">
        <f t="shared" si="470"/>
        <v>0</v>
      </c>
      <c r="P148" s="7">
        <f t="shared" si="471"/>
        <v>0</v>
      </c>
      <c r="Q148" s="48" t="s">
        <v>100</v>
      </c>
      <c r="R148" s="7">
        <f t="shared" si="472"/>
        <v>0</v>
      </c>
      <c r="S148" s="7">
        <f t="shared" si="473"/>
        <v>0</v>
      </c>
      <c r="T148" s="8">
        <f t="shared" si="474"/>
        <v>0</v>
      </c>
    </row>
    <row r="149" spans="1:20" ht="36" x14ac:dyDescent="0.25">
      <c r="A149" s="54" t="s">
        <v>346</v>
      </c>
      <c r="B149" s="46" t="s">
        <v>91</v>
      </c>
      <c r="C149" s="76">
        <v>93358</v>
      </c>
      <c r="D149" s="74" t="s">
        <v>531</v>
      </c>
      <c r="E149" s="6" t="s">
        <v>38</v>
      </c>
      <c r="F149" s="6" t="s">
        <v>168</v>
      </c>
      <c r="G149" s="47">
        <v>9.4500000000000001E-2</v>
      </c>
      <c r="H149" s="7"/>
      <c r="I149" s="7"/>
      <c r="J149" s="7">
        <f t="shared" si="465"/>
        <v>0</v>
      </c>
      <c r="K149" s="7">
        <f t="shared" si="466"/>
        <v>0</v>
      </c>
      <c r="L149" s="7">
        <f t="shared" si="467"/>
        <v>0</v>
      </c>
      <c r="M149" s="7">
        <f t="shared" si="468"/>
        <v>0</v>
      </c>
      <c r="N149" s="7">
        <f t="shared" si="469"/>
        <v>0</v>
      </c>
      <c r="O149" s="7">
        <f t="shared" si="470"/>
        <v>0</v>
      </c>
      <c r="P149" s="7">
        <f t="shared" si="471"/>
        <v>0</v>
      </c>
      <c r="Q149" s="48" t="s">
        <v>100</v>
      </c>
      <c r="R149" s="7">
        <f t="shared" si="472"/>
        <v>0</v>
      </c>
      <c r="S149" s="7">
        <f t="shared" si="473"/>
        <v>0</v>
      </c>
      <c r="T149" s="8">
        <f t="shared" si="474"/>
        <v>0</v>
      </c>
    </row>
    <row r="150" spans="1:20" ht="36" x14ac:dyDescent="0.25">
      <c r="A150" s="54" t="s">
        <v>347</v>
      </c>
      <c r="B150" s="46" t="s">
        <v>91</v>
      </c>
      <c r="C150" s="76">
        <v>93382</v>
      </c>
      <c r="D150" s="74" t="s">
        <v>179</v>
      </c>
      <c r="E150" s="6" t="s">
        <v>38</v>
      </c>
      <c r="F150" s="6" t="s">
        <v>168</v>
      </c>
      <c r="G150" s="47">
        <v>7.8E-2</v>
      </c>
      <c r="H150" s="7"/>
      <c r="I150" s="7"/>
      <c r="J150" s="7">
        <f t="shared" si="465"/>
        <v>0</v>
      </c>
      <c r="K150" s="7">
        <f t="shared" si="466"/>
        <v>0</v>
      </c>
      <c r="L150" s="7">
        <f t="shared" si="467"/>
        <v>0</v>
      </c>
      <c r="M150" s="7">
        <f t="shared" si="468"/>
        <v>0</v>
      </c>
      <c r="N150" s="7">
        <f t="shared" si="469"/>
        <v>0</v>
      </c>
      <c r="O150" s="7">
        <f t="shared" si="470"/>
        <v>0</v>
      </c>
      <c r="P150" s="7">
        <f t="shared" si="471"/>
        <v>0</v>
      </c>
      <c r="Q150" s="48" t="s">
        <v>100</v>
      </c>
      <c r="R150" s="7">
        <f t="shared" si="472"/>
        <v>0</v>
      </c>
      <c r="S150" s="7">
        <f t="shared" si="473"/>
        <v>0</v>
      </c>
      <c r="T150" s="8">
        <f t="shared" si="474"/>
        <v>0</v>
      </c>
    </row>
    <row r="151" spans="1:20" ht="48" x14ac:dyDescent="0.25">
      <c r="A151" s="54" t="s">
        <v>348</v>
      </c>
      <c r="B151" s="46" t="s">
        <v>91</v>
      </c>
      <c r="C151" s="76">
        <v>101862</v>
      </c>
      <c r="D151" s="74" t="s">
        <v>50</v>
      </c>
      <c r="E151" s="6" t="s">
        <v>36</v>
      </c>
      <c r="F151" s="6" t="s">
        <v>168</v>
      </c>
      <c r="G151" s="47">
        <v>1.05</v>
      </c>
      <c r="H151" s="7"/>
      <c r="I151" s="7"/>
      <c r="J151" s="7">
        <f t="shared" si="465"/>
        <v>0</v>
      </c>
      <c r="K151" s="7">
        <f t="shared" si="466"/>
        <v>0</v>
      </c>
      <c r="L151" s="7">
        <f t="shared" si="467"/>
        <v>0</v>
      </c>
      <c r="M151" s="7">
        <f t="shared" si="468"/>
        <v>0</v>
      </c>
      <c r="N151" s="7">
        <f t="shared" si="469"/>
        <v>0</v>
      </c>
      <c r="O151" s="7">
        <f t="shared" si="470"/>
        <v>0</v>
      </c>
      <c r="P151" s="7">
        <f t="shared" si="471"/>
        <v>0</v>
      </c>
      <c r="Q151" s="48" t="s">
        <v>100</v>
      </c>
      <c r="R151" s="7">
        <f t="shared" si="472"/>
        <v>0</v>
      </c>
      <c r="S151" s="7">
        <f t="shared" si="473"/>
        <v>0</v>
      </c>
      <c r="T151" s="8">
        <f t="shared" si="474"/>
        <v>0</v>
      </c>
    </row>
    <row r="152" spans="1:20" ht="36" x14ac:dyDescent="0.25">
      <c r="A152" s="54" t="s">
        <v>349</v>
      </c>
      <c r="B152" s="46" t="s">
        <v>91</v>
      </c>
      <c r="C152" s="76">
        <v>99062</v>
      </c>
      <c r="D152" s="74" t="s">
        <v>216</v>
      </c>
      <c r="E152" s="6" t="s">
        <v>35</v>
      </c>
      <c r="F152" s="6" t="s">
        <v>168</v>
      </c>
      <c r="G152" s="47">
        <v>16</v>
      </c>
      <c r="H152" s="7"/>
      <c r="I152" s="7"/>
      <c r="J152" s="7">
        <f t="shared" si="465"/>
        <v>0</v>
      </c>
      <c r="K152" s="7">
        <f t="shared" si="466"/>
        <v>0</v>
      </c>
      <c r="L152" s="7">
        <f t="shared" si="467"/>
        <v>0</v>
      </c>
      <c r="M152" s="7">
        <f t="shared" si="468"/>
        <v>0</v>
      </c>
      <c r="N152" s="7">
        <f t="shared" si="469"/>
        <v>0</v>
      </c>
      <c r="O152" s="7">
        <f t="shared" si="470"/>
        <v>0</v>
      </c>
      <c r="P152" s="7">
        <f t="shared" si="471"/>
        <v>0</v>
      </c>
      <c r="Q152" s="48" t="s">
        <v>100</v>
      </c>
      <c r="R152" s="7">
        <f t="shared" si="472"/>
        <v>0</v>
      </c>
      <c r="S152" s="7">
        <f t="shared" si="473"/>
        <v>0</v>
      </c>
      <c r="T152" s="8">
        <f t="shared" si="474"/>
        <v>0</v>
      </c>
    </row>
    <row r="153" spans="1:20" ht="36" x14ac:dyDescent="0.25">
      <c r="A153" s="54" t="s">
        <v>350</v>
      </c>
      <c r="B153" s="46" t="s">
        <v>228</v>
      </c>
      <c r="C153" s="76">
        <v>512</v>
      </c>
      <c r="D153" s="74" t="s">
        <v>412</v>
      </c>
      <c r="E153" s="6" t="s">
        <v>36</v>
      </c>
      <c r="F153" s="6" t="s">
        <v>168</v>
      </c>
      <c r="G153" s="47">
        <v>9.9</v>
      </c>
      <c r="H153" s="7"/>
      <c r="I153" s="7"/>
      <c r="J153" s="7">
        <f t="shared" si="465"/>
        <v>0</v>
      </c>
      <c r="K153" s="7">
        <f t="shared" si="466"/>
        <v>0</v>
      </c>
      <c r="L153" s="7">
        <f t="shared" si="467"/>
        <v>0</v>
      </c>
      <c r="M153" s="7">
        <f t="shared" si="468"/>
        <v>0</v>
      </c>
      <c r="N153" s="7">
        <f t="shared" si="469"/>
        <v>0</v>
      </c>
      <c r="O153" s="7">
        <f t="shared" si="470"/>
        <v>0</v>
      </c>
      <c r="P153" s="7">
        <f t="shared" si="471"/>
        <v>0</v>
      </c>
      <c r="Q153" s="48" t="s">
        <v>100</v>
      </c>
      <c r="R153" s="7">
        <f t="shared" si="472"/>
        <v>0</v>
      </c>
      <c r="S153" s="7">
        <f t="shared" si="473"/>
        <v>0</v>
      </c>
      <c r="T153" s="8">
        <f t="shared" si="474"/>
        <v>0</v>
      </c>
    </row>
    <row r="154" spans="1:20" x14ac:dyDescent="0.25">
      <c r="A154" s="49" t="s">
        <v>352</v>
      </c>
      <c r="B154" s="50"/>
      <c r="C154" s="51"/>
      <c r="D154" s="52" t="s">
        <v>356</v>
      </c>
      <c r="E154" s="52"/>
      <c r="F154" s="52"/>
      <c r="G154" s="53"/>
      <c r="H154" s="55"/>
      <c r="I154" s="55"/>
      <c r="J154" s="55"/>
      <c r="K154" s="55">
        <f>ROUND(SUM(K155:K157),2)</f>
        <v>0</v>
      </c>
      <c r="L154" s="55">
        <f t="shared" ref="L154" si="475">ROUND(SUM(L155:L157),2)</f>
        <v>0</v>
      </c>
      <c r="M154" s="55">
        <f t="shared" ref="M154" si="476">ROUND(SUM(M155:M157),2)</f>
        <v>0</v>
      </c>
      <c r="N154" s="55"/>
      <c r="O154" s="55"/>
      <c r="P154" s="55"/>
      <c r="Q154" s="55"/>
      <c r="R154" s="55">
        <f>ROUND(SUM(R155:R157),2)</f>
        <v>0</v>
      </c>
      <c r="S154" s="55">
        <f t="shared" ref="S154" si="477">ROUND(SUM(S155:S157),2)</f>
        <v>0</v>
      </c>
      <c r="T154" s="55">
        <f t="shared" ref="T154" si="478">ROUND(SUM(T155:T157),2)</f>
        <v>0</v>
      </c>
    </row>
    <row r="155" spans="1:20" ht="24" x14ac:dyDescent="0.25">
      <c r="A155" s="54" t="s">
        <v>353</v>
      </c>
      <c r="B155" s="46" t="s">
        <v>91</v>
      </c>
      <c r="C155" s="76">
        <v>99814</v>
      </c>
      <c r="D155" s="74" t="s">
        <v>87</v>
      </c>
      <c r="E155" s="6" t="s">
        <v>36</v>
      </c>
      <c r="F155" s="6" t="s">
        <v>169</v>
      </c>
      <c r="G155" s="47">
        <v>157.28</v>
      </c>
      <c r="H155" s="7"/>
      <c r="I155" s="7"/>
      <c r="J155" s="7">
        <f t="shared" ref="J155:J157" si="479">ROUND((I155+H155),2)</f>
        <v>0</v>
      </c>
      <c r="K155" s="7">
        <f t="shared" ref="K155:K157" si="480">ROUND((H155*G155),2)</f>
        <v>0</v>
      </c>
      <c r="L155" s="7">
        <f t="shared" ref="L155:L157" si="481">ROUND((I155*G155),2)</f>
        <v>0</v>
      </c>
      <c r="M155" s="7">
        <f t="shared" ref="M155:M157" si="482">ROUND((L155+K155),2)</f>
        <v>0</v>
      </c>
      <c r="N155" s="7">
        <f t="shared" ref="N155:N157" si="483">ROUND((IF(Q155="BDI 1",((1+($T$3/100))*H155),((1+($T$4/100))*H155))),2)</f>
        <v>0</v>
      </c>
      <c r="O155" s="7">
        <f t="shared" ref="O155:O157" si="484">ROUND((IF(Q155="BDI 1",((1+($T$3/100))*I155),((1+($T$4/100))*I155))),2)</f>
        <v>0</v>
      </c>
      <c r="P155" s="7">
        <f t="shared" ref="P155:P157" si="485">ROUND((N155+O155),2)</f>
        <v>0</v>
      </c>
      <c r="Q155" s="48" t="s">
        <v>100</v>
      </c>
      <c r="R155" s="7">
        <f t="shared" ref="R155:R157" si="486">ROUND(N155*G155,2)</f>
        <v>0</v>
      </c>
      <c r="S155" s="7">
        <f t="shared" ref="S155:S157" si="487">ROUND(O155*G155,2)</f>
        <v>0</v>
      </c>
      <c r="T155" s="8">
        <f t="shared" ref="T155:T157" si="488">ROUND(R155+S155,2)</f>
        <v>0</v>
      </c>
    </row>
    <row r="156" spans="1:20" ht="36" x14ac:dyDescent="0.25">
      <c r="A156" s="54" t="s">
        <v>354</v>
      </c>
      <c r="B156" s="46" t="s">
        <v>91</v>
      </c>
      <c r="C156" s="76">
        <v>88489</v>
      </c>
      <c r="D156" s="74" t="s">
        <v>124</v>
      </c>
      <c r="E156" s="6" t="s">
        <v>36</v>
      </c>
      <c r="F156" s="6" t="s">
        <v>168</v>
      </c>
      <c r="G156" s="47">
        <v>157.28</v>
      </c>
      <c r="H156" s="7"/>
      <c r="I156" s="7"/>
      <c r="J156" s="7">
        <f t="shared" si="479"/>
        <v>0</v>
      </c>
      <c r="K156" s="7">
        <f t="shared" si="480"/>
        <v>0</v>
      </c>
      <c r="L156" s="7">
        <f t="shared" si="481"/>
        <v>0</v>
      </c>
      <c r="M156" s="7">
        <f t="shared" si="482"/>
        <v>0</v>
      </c>
      <c r="N156" s="7">
        <f t="shared" si="483"/>
        <v>0</v>
      </c>
      <c r="O156" s="7">
        <f t="shared" si="484"/>
        <v>0</v>
      </c>
      <c r="P156" s="7">
        <f t="shared" si="485"/>
        <v>0</v>
      </c>
      <c r="Q156" s="48" t="s">
        <v>100</v>
      </c>
      <c r="R156" s="7">
        <f t="shared" si="486"/>
        <v>0</v>
      </c>
      <c r="S156" s="7">
        <f t="shared" si="487"/>
        <v>0</v>
      </c>
      <c r="T156" s="8">
        <f t="shared" si="488"/>
        <v>0</v>
      </c>
    </row>
    <row r="157" spans="1:20" ht="48" x14ac:dyDescent="0.25">
      <c r="A157" s="54" t="s">
        <v>355</v>
      </c>
      <c r="B157" s="46" t="s">
        <v>228</v>
      </c>
      <c r="C157" s="76">
        <v>744</v>
      </c>
      <c r="D157" s="74" t="s">
        <v>413</v>
      </c>
      <c r="E157" s="6" t="s">
        <v>39</v>
      </c>
      <c r="F157" s="6" t="s">
        <v>326</v>
      </c>
      <c r="G157" s="47">
        <v>6</v>
      </c>
      <c r="H157" s="7"/>
      <c r="I157" s="7"/>
      <c r="J157" s="7">
        <f t="shared" si="479"/>
        <v>0</v>
      </c>
      <c r="K157" s="7">
        <f t="shared" si="480"/>
        <v>0</v>
      </c>
      <c r="L157" s="7">
        <f t="shared" si="481"/>
        <v>0</v>
      </c>
      <c r="M157" s="7">
        <f t="shared" si="482"/>
        <v>0</v>
      </c>
      <c r="N157" s="7">
        <f t="shared" si="483"/>
        <v>0</v>
      </c>
      <c r="O157" s="7">
        <f t="shared" si="484"/>
        <v>0</v>
      </c>
      <c r="P157" s="7">
        <f t="shared" si="485"/>
        <v>0</v>
      </c>
      <c r="Q157" s="48" t="s">
        <v>100</v>
      </c>
      <c r="R157" s="7">
        <f t="shared" si="486"/>
        <v>0</v>
      </c>
      <c r="S157" s="7">
        <f t="shared" si="487"/>
        <v>0</v>
      </c>
      <c r="T157" s="8">
        <f t="shared" si="488"/>
        <v>0</v>
      </c>
    </row>
    <row r="158" spans="1:20" x14ac:dyDescent="0.25">
      <c r="A158" s="49" t="s">
        <v>357</v>
      </c>
      <c r="B158" s="50"/>
      <c r="C158" s="51"/>
      <c r="D158" s="52" t="s">
        <v>358</v>
      </c>
      <c r="E158" s="52"/>
      <c r="F158" s="52"/>
      <c r="G158" s="53"/>
      <c r="H158" s="55"/>
      <c r="I158" s="55"/>
      <c r="J158" s="55"/>
      <c r="K158" s="55">
        <f>ROUND(SUM(K159:K164),2)</f>
        <v>0</v>
      </c>
      <c r="L158" s="55">
        <f t="shared" ref="L158:M158" si="489">ROUND(SUM(L159:L164),2)</f>
        <v>0</v>
      </c>
      <c r="M158" s="55">
        <f t="shared" si="489"/>
        <v>0</v>
      </c>
      <c r="N158" s="55"/>
      <c r="O158" s="55"/>
      <c r="P158" s="55"/>
      <c r="Q158" s="55"/>
      <c r="R158" s="55">
        <f>ROUND(SUM(R159:R164),2)</f>
        <v>0</v>
      </c>
      <c r="S158" s="55">
        <f t="shared" ref="S158:T158" si="490">ROUND(SUM(S159:S164),2)</f>
        <v>0</v>
      </c>
      <c r="T158" s="55">
        <f t="shared" si="490"/>
        <v>0</v>
      </c>
    </row>
    <row r="159" spans="1:20" ht="24" x14ac:dyDescent="0.25">
      <c r="A159" s="54" t="s">
        <v>359</v>
      </c>
      <c r="B159" s="46" t="s">
        <v>91</v>
      </c>
      <c r="C159" s="76">
        <v>97640</v>
      </c>
      <c r="D159" s="74" t="s">
        <v>190</v>
      </c>
      <c r="E159" s="6" t="s">
        <v>36</v>
      </c>
      <c r="F159" s="6" t="s">
        <v>169</v>
      </c>
      <c r="G159" s="47">
        <v>112.7</v>
      </c>
      <c r="H159" s="7"/>
      <c r="I159" s="7"/>
      <c r="J159" s="7">
        <f t="shared" ref="J159:J161" si="491">ROUND((I159+H159),2)</f>
        <v>0</v>
      </c>
      <c r="K159" s="7">
        <f t="shared" ref="K159:K161" si="492">ROUND((H159*G159),2)</f>
        <v>0</v>
      </c>
      <c r="L159" s="7">
        <f t="shared" ref="L159:L161" si="493">ROUND((I159*G159),2)</f>
        <v>0</v>
      </c>
      <c r="M159" s="7">
        <f t="shared" ref="M159:M161" si="494">ROUND((L159+K159),2)</f>
        <v>0</v>
      </c>
      <c r="N159" s="7">
        <f t="shared" ref="N159:N161" si="495">ROUND((IF(Q159="BDI 1",((1+($T$3/100))*H159),((1+($T$4/100))*H159))),2)</f>
        <v>0</v>
      </c>
      <c r="O159" s="7">
        <f t="shared" ref="O159:O161" si="496">ROUND((IF(Q159="BDI 1",((1+($T$3/100))*I159),((1+($T$4/100))*I159))),2)</f>
        <v>0</v>
      </c>
      <c r="P159" s="7">
        <f t="shared" ref="P159:P161" si="497">ROUND((N159+O159),2)</f>
        <v>0</v>
      </c>
      <c r="Q159" s="48" t="s">
        <v>100</v>
      </c>
      <c r="R159" s="7">
        <f t="shared" ref="R159:R161" si="498">ROUND(N159*G159,2)</f>
        <v>0</v>
      </c>
      <c r="S159" s="7">
        <f t="shared" ref="S159:S161" si="499">ROUND(O159*G159,2)</f>
        <v>0</v>
      </c>
      <c r="T159" s="8">
        <f t="shared" ref="T159:T161" si="500">ROUND(R159+S159,2)</f>
        <v>0</v>
      </c>
    </row>
    <row r="160" spans="1:20" ht="36" x14ac:dyDescent="0.25">
      <c r="A160" s="54" t="s">
        <v>360</v>
      </c>
      <c r="B160" s="46" t="s">
        <v>228</v>
      </c>
      <c r="C160" s="76">
        <v>505</v>
      </c>
      <c r="D160" s="74" t="s">
        <v>414</v>
      </c>
      <c r="E160" s="6" t="s">
        <v>39</v>
      </c>
      <c r="F160" s="6" t="s">
        <v>168</v>
      </c>
      <c r="G160" s="47">
        <v>133.68</v>
      </c>
      <c r="H160" s="7"/>
      <c r="I160" s="7"/>
      <c r="J160" s="7">
        <f t="shared" si="491"/>
        <v>0</v>
      </c>
      <c r="K160" s="7">
        <f t="shared" si="492"/>
        <v>0</v>
      </c>
      <c r="L160" s="7">
        <f t="shared" si="493"/>
        <v>0</v>
      </c>
      <c r="M160" s="7">
        <f t="shared" si="494"/>
        <v>0</v>
      </c>
      <c r="N160" s="7">
        <f t="shared" si="495"/>
        <v>0</v>
      </c>
      <c r="O160" s="7">
        <f t="shared" si="496"/>
        <v>0</v>
      </c>
      <c r="P160" s="7">
        <f t="shared" si="497"/>
        <v>0</v>
      </c>
      <c r="Q160" s="48" t="s">
        <v>100</v>
      </c>
      <c r="R160" s="7">
        <f t="shared" si="498"/>
        <v>0</v>
      </c>
      <c r="S160" s="7">
        <f t="shared" si="499"/>
        <v>0</v>
      </c>
      <c r="T160" s="8">
        <f t="shared" si="500"/>
        <v>0</v>
      </c>
    </row>
    <row r="161" spans="1:20" ht="36" x14ac:dyDescent="0.25">
      <c r="A161" s="54" t="s">
        <v>361</v>
      </c>
      <c r="B161" s="46" t="s">
        <v>91</v>
      </c>
      <c r="C161" s="76">
        <v>96486</v>
      </c>
      <c r="D161" s="74" t="s">
        <v>181</v>
      </c>
      <c r="E161" s="6" t="s">
        <v>36</v>
      </c>
      <c r="F161" s="6" t="s">
        <v>326</v>
      </c>
      <c r="G161" s="47">
        <v>112.7</v>
      </c>
      <c r="H161" s="7"/>
      <c r="I161" s="7"/>
      <c r="J161" s="7">
        <f t="shared" si="491"/>
        <v>0</v>
      </c>
      <c r="K161" s="7">
        <f t="shared" si="492"/>
        <v>0</v>
      </c>
      <c r="L161" s="7">
        <f t="shared" si="493"/>
        <v>0</v>
      </c>
      <c r="M161" s="7">
        <f t="shared" si="494"/>
        <v>0</v>
      </c>
      <c r="N161" s="7">
        <f t="shared" si="495"/>
        <v>0</v>
      </c>
      <c r="O161" s="7">
        <f t="shared" si="496"/>
        <v>0</v>
      </c>
      <c r="P161" s="7">
        <f t="shared" si="497"/>
        <v>0</v>
      </c>
      <c r="Q161" s="48" t="s">
        <v>100</v>
      </c>
      <c r="R161" s="7">
        <f t="shared" si="498"/>
        <v>0</v>
      </c>
      <c r="S161" s="7">
        <f t="shared" si="499"/>
        <v>0</v>
      </c>
      <c r="T161" s="8">
        <f t="shared" si="500"/>
        <v>0</v>
      </c>
    </row>
    <row r="162" spans="1:20" ht="24" x14ac:dyDescent="0.25">
      <c r="A162" s="54" t="s">
        <v>362</v>
      </c>
      <c r="B162" s="46" t="s">
        <v>91</v>
      </c>
      <c r="C162" s="76">
        <v>96121</v>
      </c>
      <c r="D162" s="74" t="s">
        <v>180</v>
      </c>
      <c r="E162" s="6" t="s">
        <v>39</v>
      </c>
      <c r="F162" s="6" t="s">
        <v>169</v>
      </c>
      <c r="G162" s="47">
        <v>133.68</v>
      </c>
      <c r="H162" s="7"/>
      <c r="I162" s="7"/>
      <c r="J162" s="7">
        <f t="shared" ref="J162:J164" si="501">ROUND((I162+H162),2)</f>
        <v>0</v>
      </c>
      <c r="K162" s="7">
        <f t="shared" ref="K162:K164" si="502">ROUND((H162*G162),2)</f>
        <v>0</v>
      </c>
      <c r="L162" s="7">
        <f t="shared" ref="L162:L164" si="503">ROUND((I162*G162),2)</f>
        <v>0</v>
      </c>
      <c r="M162" s="7">
        <f t="shared" ref="M162:M164" si="504">ROUND((L162+K162),2)</f>
        <v>0</v>
      </c>
      <c r="N162" s="7">
        <f t="shared" ref="N162:N164" si="505">ROUND((IF(Q162="BDI 1",((1+($T$3/100))*H162),((1+($T$4/100))*H162))),2)</f>
        <v>0</v>
      </c>
      <c r="O162" s="7">
        <f t="shared" ref="O162:O164" si="506">ROUND((IF(Q162="BDI 1",((1+($T$3/100))*I162),((1+($T$4/100))*I162))),2)</f>
        <v>0</v>
      </c>
      <c r="P162" s="7">
        <f t="shared" ref="P162:P164" si="507">ROUND((N162+O162),2)</f>
        <v>0</v>
      </c>
      <c r="Q162" s="48" t="s">
        <v>100</v>
      </c>
      <c r="R162" s="7">
        <f t="shared" ref="R162:R164" si="508">ROUND(N162*G162,2)</f>
        <v>0</v>
      </c>
      <c r="S162" s="7">
        <f t="shared" ref="S162:S164" si="509">ROUND(O162*G162,2)</f>
        <v>0</v>
      </c>
      <c r="T162" s="8">
        <f t="shared" ref="T162:T164" si="510">ROUND(R162+S162,2)</f>
        <v>0</v>
      </c>
    </row>
    <row r="163" spans="1:20" ht="48" x14ac:dyDescent="0.25">
      <c r="A163" s="54" t="s">
        <v>363</v>
      </c>
      <c r="B163" s="46" t="s">
        <v>228</v>
      </c>
      <c r="C163" s="76">
        <v>746</v>
      </c>
      <c r="D163" s="74" t="s">
        <v>404</v>
      </c>
      <c r="E163" s="6" t="s">
        <v>39</v>
      </c>
      <c r="F163" s="6" t="s">
        <v>168</v>
      </c>
      <c r="G163" s="47">
        <v>3</v>
      </c>
      <c r="H163" s="7"/>
      <c r="I163" s="7"/>
      <c r="J163" s="7">
        <f t="shared" si="501"/>
        <v>0</v>
      </c>
      <c r="K163" s="7">
        <f t="shared" si="502"/>
        <v>0</v>
      </c>
      <c r="L163" s="7">
        <f t="shared" si="503"/>
        <v>0</v>
      </c>
      <c r="M163" s="7">
        <f t="shared" si="504"/>
        <v>0</v>
      </c>
      <c r="N163" s="7">
        <f t="shared" si="505"/>
        <v>0</v>
      </c>
      <c r="O163" s="7">
        <f t="shared" si="506"/>
        <v>0</v>
      </c>
      <c r="P163" s="7">
        <f t="shared" si="507"/>
        <v>0</v>
      </c>
      <c r="Q163" s="48" t="s">
        <v>100</v>
      </c>
      <c r="R163" s="7">
        <f t="shared" si="508"/>
        <v>0</v>
      </c>
      <c r="S163" s="7">
        <f t="shared" si="509"/>
        <v>0</v>
      </c>
      <c r="T163" s="8">
        <f t="shared" si="510"/>
        <v>0</v>
      </c>
    </row>
    <row r="164" spans="1:20" ht="36" x14ac:dyDescent="0.25">
      <c r="A164" s="54" t="s">
        <v>364</v>
      </c>
      <c r="B164" s="46" t="s">
        <v>228</v>
      </c>
      <c r="C164" s="76">
        <v>1090</v>
      </c>
      <c r="D164" s="74" t="s">
        <v>415</v>
      </c>
      <c r="E164" s="6" t="s">
        <v>39</v>
      </c>
      <c r="F164" s="6" t="s">
        <v>326</v>
      </c>
      <c r="G164" s="47">
        <v>44.18</v>
      </c>
      <c r="H164" s="7"/>
      <c r="I164" s="7"/>
      <c r="J164" s="7">
        <f t="shared" si="501"/>
        <v>0</v>
      </c>
      <c r="K164" s="7">
        <f t="shared" si="502"/>
        <v>0</v>
      </c>
      <c r="L164" s="7">
        <f t="shared" si="503"/>
        <v>0</v>
      </c>
      <c r="M164" s="7">
        <f t="shared" si="504"/>
        <v>0</v>
      </c>
      <c r="N164" s="7">
        <f t="shared" si="505"/>
        <v>0</v>
      </c>
      <c r="O164" s="7">
        <f t="shared" si="506"/>
        <v>0</v>
      </c>
      <c r="P164" s="7">
        <f t="shared" si="507"/>
        <v>0</v>
      </c>
      <c r="Q164" s="48" t="s">
        <v>100</v>
      </c>
      <c r="R164" s="7">
        <f t="shared" si="508"/>
        <v>0</v>
      </c>
      <c r="S164" s="7">
        <f t="shared" si="509"/>
        <v>0</v>
      </c>
      <c r="T164" s="8">
        <f t="shared" si="510"/>
        <v>0</v>
      </c>
    </row>
    <row r="165" spans="1:20" x14ac:dyDescent="0.25">
      <c r="A165" s="49" t="s">
        <v>365</v>
      </c>
      <c r="B165" s="50"/>
      <c r="C165" s="51"/>
      <c r="D165" s="52" t="s">
        <v>371</v>
      </c>
      <c r="E165" s="52"/>
      <c r="F165" s="52"/>
      <c r="G165" s="53"/>
      <c r="H165" s="55"/>
      <c r="I165" s="55"/>
      <c r="J165" s="55"/>
      <c r="K165" s="55">
        <f>ROUND(SUM(K166:K170),2)</f>
        <v>0</v>
      </c>
      <c r="L165" s="55">
        <f t="shared" ref="L165:M165" si="511">ROUND(SUM(L166:L170),2)</f>
        <v>0</v>
      </c>
      <c r="M165" s="55">
        <f t="shared" si="511"/>
        <v>0</v>
      </c>
      <c r="N165" s="55"/>
      <c r="O165" s="55"/>
      <c r="P165" s="55"/>
      <c r="Q165" s="55"/>
      <c r="R165" s="55">
        <f>ROUND(SUM(R166:R170),2)</f>
        <v>0</v>
      </c>
      <c r="S165" s="55">
        <f t="shared" ref="S165:T165" si="512">ROUND(SUM(S166:S170),2)</f>
        <v>0</v>
      </c>
      <c r="T165" s="55">
        <f t="shared" si="512"/>
        <v>0</v>
      </c>
    </row>
    <row r="166" spans="1:20" ht="24" x14ac:dyDescent="0.25">
      <c r="A166" s="54" t="s">
        <v>366</v>
      </c>
      <c r="B166" s="46" t="s">
        <v>91</v>
      </c>
      <c r="C166" s="76">
        <v>97640</v>
      </c>
      <c r="D166" s="74" t="s">
        <v>190</v>
      </c>
      <c r="E166" s="6" t="s">
        <v>36</v>
      </c>
      <c r="F166" s="6" t="s">
        <v>169</v>
      </c>
      <c r="G166" s="47">
        <v>119.96</v>
      </c>
      <c r="H166" s="7"/>
      <c r="I166" s="7"/>
      <c r="J166" s="7">
        <f t="shared" ref="J166:J170" si="513">ROUND((I166+H166),2)</f>
        <v>0</v>
      </c>
      <c r="K166" s="7">
        <f t="shared" ref="K166:K170" si="514">ROUND((H166*G166),2)</f>
        <v>0</v>
      </c>
      <c r="L166" s="7">
        <f t="shared" ref="L166:L170" si="515">ROUND((I166*G166),2)</f>
        <v>0</v>
      </c>
      <c r="M166" s="7">
        <f t="shared" ref="M166:M170" si="516">ROUND((L166+K166),2)</f>
        <v>0</v>
      </c>
      <c r="N166" s="7">
        <f t="shared" ref="N166:N170" si="517">ROUND((IF(Q166="BDI 1",((1+($T$3/100))*H166),((1+($T$4/100))*H166))),2)</f>
        <v>0</v>
      </c>
      <c r="O166" s="7">
        <f t="shared" ref="O166:O170" si="518">ROUND((IF(Q166="BDI 1",((1+($T$3/100))*I166),((1+($T$4/100))*I166))),2)</f>
        <v>0</v>
      </c>
      <c r="P166" s="7">
        <f t="shared" ref="P166:P170" si="519">ROUND((N166+O166),2)</f>
        <v>0</v>
      </c>
      <c r="Q166" s="48" t="s">
        <v>100</v>
      </c>
      <c r="R166" s="7">
        <f t="shared" ref="R166:R170" si="520">ROUND(N166*G166,2)</f>
        <v>0</v>
      </c>
      <c r="S166" s="7">
        <f t="shared" ref="S166:S170" si="521">ROUND(O166*G166,2)</f>
        <v>0</v>
      </c>
      <c r="T166" s="8">
        <f t="shared" ref="T166:T170" si="522">ROUND(R166+S166,2)</f>
        <v>0</v>
      </c>
    </row>
    <row r="167" spans="1:20" ht="36" x14ac:dyDescent="0.25">
      <c r="A167" s="54" t="s">
        <v>367</v>
      </c>
      <c r="B167" s="46" t="s">
        <v>228</v>
      </c>
      <c r="C167" s="76">
        <v>505</v>
      </c>
      <c r="D167" s="74" t="s">
        <v>414</v>
      </c>
      <c r="E167" s="6" t="s">
        <v>39</v>
      </c>
      <c r="F167" s="6" t="s">
        <v>168</v>
      </c>
      <c r="G167" s="47">
        <v>148.32</v>
      </c>
      <c r="H167" s="7"/>
      <c r="I167" s="7"/>
      <c r="J167" s="7">
        <f t="shared" si="513"/>
        <v>0</v>
      </c>
      <c r="K167" s="7">
        <f t="shared" si="514"/>
        <v>0</v>
      </c>
      <c r="L167" s="7">
        <f t="shared" si="515"/>
        <v>0</v>
      </c>
      <c r="M167" s="7">
        <f t="shared" si="516"/>
        <v>0</v>
      </c>
      <c r="N167" s="7">
        <f t="shared" si="517"/>
        <v>0</v>
      </c>
      <c r="O167" s="7">
        <f t="shared" si="518"/>
        <v>0</v>
      </c>
      <c r="P167" s="7">
        <f t="shared" si="519"/>
        <v>0</v>
      </c>
      <c r="Q167" s="48" t="s">
        <v>100</v>
      </c>
      <c r="R167" s="7">
        <f t="shared" si="520"/>
        <v>0</v>
      </c>
      <c r="S167" s="7">
        <f t="shared" si="521"/>
        <v>0</v>
      </c>
      <c r="T167" s="8">
        <f t="shared" si="522"/>
        <v>0</v>
      </c>
    </row>
    <row r="168" spans="1:20" ht="36" x14ac:dyDescent="0.25">
      <c r="A168" s="54" t="s">
        <v>368</v>
      </c>
      <c r="B168" s="46" t="s">
        <v>91</v>
      </c>
      <c r="C168" s="76">
        <v>97640</v>
      </c>
      <c r="D168" s="74" t="s">
        <v>190</v>
      </c>
      <c r="E168" s="6" t="s">
        <v>36</v>
      </c>
      <c r="F168" s="6" t="s">
        <v>326</v>
      </c>
      <c r="G168" s="47">
        <v>84</v>
      </c>
      <c r="H168" s="7"/>
      <c r="I168" s="7"/>
      <c r="J168" s="7">
        <f t="shared" si="513"/>
        <v>0</v>
      </c>
      <c r="K168" s="7">
        <f t="shared" si="514"/>
        <v>0</v>
      </c>
      <c r="L168" s="7">
        <f t="shared" si="515"/>
        <v>0</v>
      </c>
      <c r="M168" s="7">
        <f t="shared" si="516"/>
        <v>0</v>
      </c>
      <c r="N168" s="7">
        <f t="shared" si="517"/>
        <v>0</v>
      </c>
      <c r="O168" s="7">
        <f t="shared" si="518"/>
        <v>0</v>
      </c>
      <c r="P168" s="7">
        <f t="shared" si="519"/>
        <v>0</v>
      </c>
      <c r="Q168" s="48" t="s">
        <v>100</v>
      </c>
      <c r="R168" s="7">
        <f t="shared" si="520"/>
        <v>0</v>
      </c>
      <c r="S168" s="7">
        <f t="shared" si="521"/>
        <v>0</v>
      </c>
      <c r="T168" s="8">
        <f t="shared" si="522"/>
        <v>0</v>
      </c>
    </row>
    <row r="169" spans="1:20" ht="36" x14ac:dyDescent="0.25">
      <c r="A169" s="54" t="s">
        <v>369</v>
      </c>
      <c r="B169" s="46" t="s">
        <v>91</v>
      </c>
      <c r="C169" s="76">
        <v>96486</v>
      </c>
      <c r="D169" s="74" t="s">
        <v>181</v>
      </c>
      <c r="E169" s="6" t="s">
        <v>36</v>
      </c>
      <c r="F169" s="6" t="s">
        <v>169</v>
      </c>
      <c r="G169" s="47">
        <v>203.96</v>
      </c>
      <c r="H169" s="7"/>
      <c r="I169" s="7"/>
      <c r="J169" s="7">
        <f t="shared" si="513"/>
        <v>0</v>
      </c>
      <c r="K169" s="7">
        <f t="shared" si="514"/>
        <v>0</v>
      </c>
      <c r="L169" s="7">
        <f t="shared" si="515"/>
        <v>0</v>
      </c>
      <c r="M169" s="7">
        <f t="shared" si="516"/>
        <v>0</v>
      </c>
      <c r="N169" s="7">
        <f t="shared" si="517"/>
        <v>0</v>
      </c>
      <c r="O169" s="7">
        <f t="shared" si="518"/>
        <v>0</v>
      </c>
      <c r="P169" s="7">
        <f t="shared" si="519"/>
        <v>0</v>
      </c>
      <c r="Q169" s="48" t="s">
        <v>100</v>
      </c>
      <c r="R169" s="7">
        <f t="shared" si="520"/>
        <v>0</v>
      </c>
      <c r="S169" s="7">
        <f t="shared" si="521"/>
        <v>0</v>
      </c>
      <c r="T169" s="8">
        <f t="shared" si="522"/>
        <v>0</v>
      </c>
    </row>
    <row r="170" spans="1:20" ht="36" x14ac:dyDescent="0.25">
      <c r="A170" s="54" t="s">
        <v>370</v>
      </c>
      <c r="B170" s="46" t="s">
        <v>91</v>
      </c>
      <c r="C170" s="76">
        <v>96121</v>
      </c>
      <c r="D170" s="74" t="s">
        <v>180</v>
      </c>
      <c r="E170" s="6" t="s">
        <v>39</v>
      </c>
      <c r="F170" s="6" t="s">
        <v>168</v>
      </c>
      <c r="G170" s="47">
        <v>148.32</v>
      </c>
      <c r="H170" s="7"/>
      <c r="I170" s="7"/>
      <c r="J170" s="7">
        <f t="shared" si="513"/>
        <v>0</v>
      </c>
      <c r="K170" s="7">
        <f t="shared" si="514"/>
        <v>0</v>
      </c>
      <c r="L170" s="7">
        <f t="shared" si="515"/>
        <v>0</v>
      </c>
      <c r="M170" s="7">
        <f t="shared" si="516"/>
        <v>0</v>
      </c>
      <c r="N170" s="7">
        <f t="shared" si="517"/>
        <v>0</v>
      </c>
      <c r="O170" s="7">
        <f t="shared" si="518"/>
        <v>0</v>
      </c>
      <c r="P170" s="7">
        <f t="shared" si="519"/>
        <v>0</v>
      </c>
      <c r="Q170" s="48" t="s">
        <v>100</v>
      </c>
      <c r="R170" s="7">
        <f t="shared" si="520"/>
        <v>0</v>
      </c>
      <c r="S170" s="7">
        <f t="shared" si="521"/>
        <v>0</v>
      </c>
      <c r="T170" s="8">
        <f t="shared" si="522"/>
        <v>0</v>
      </c>
    </row>
    <row r="171" spans="1:20" x14ac:dyDescent="0.25">
      <c r="A171" s="49" t="s">
        <v>372</v>
      </c>
      <c r="B171" s="50"/>
      <c r="C171" s="51"/>
      <c r="D171" s="52" t="s">
        <v>374</v>
      </c>
      <c r="E171" s="52"/>
      <c r="F171" s="52"/>
      <c r="G171" s="53"/>
      <c r="H171" s="55"/>
      <c r="I171" s="55"/>
      <c r="J171" s="55"/>
      <c r="K171" s="55">
        <f>ROUND(SUM(K172),2)</f>
        <v>0</v>
      </c>
      <c r="L171" s="55">
        <f t="shared" ref="L171:M173" si="523">ROUND(SUM(L172),2)</f>
        <v>0</v>
      </c>
      <c r="M171" s="55">
        <f t="shared" si="523"/>
        <v>0</v>
      </c>
      <c r="N171" s="55"/>
      <c r="O171" s="55"/>
      <c r="P171" s="55"/>
      <c r="Q171" s="55"/>
      <c r="R171" s="55">
        <f>ROUND(SUM(R172),2)</f>
        <v>0</v>
      </c>
      <c r="S171" s="55">
        <f t="shared" ref="S171:T173" si="524">ROUND(SUM(S172),2)</f>
        <v>0</v>
      </c>
      <c r="T171" s="55">
        <f t="shared" si="524"/>
        <v>0</v>
      </c>
    </row>
    <row r="172" spans="1:20" ht="24" x14ac:dyDescent="0.25">
      <c r="A172" s="54" t="s">
        <v>373</v>
      </c>
      <c r="B172" s="46" t="s">
        <v>228</v>
      </c>
      <c r="C172" s="76">
        <v>778</v>
      </c>
      <c r="D172" s="74" t="s">
        <v>416</v>
      </c>
      <c r="E172" s="6" t="s">
        <v>36</v>
      </c>
      <c r="F172" s="6" t="s">
        <v>169</v>
      </c>
      <c r="G172" s="47">
        <v>341.69</v>
      </c>
      <c r="H172" s="7"/>
      <c r="I172" s="7"/>
      <c r="J172" s="7">
        <f t="shared" ref="J172" si="525">ROUND((I172+H172),2)</f>
        <v>0</v>
      </c>
      <c r="K172" s="7">
        <f t="shared" ref="K172" si="526">ROUND((H172*G172),2)</f>
        <v>0</v>
      </c>
      <c r="L172" s="7">
        <f t="shared" ref="L172" si="527">ROUND((I172*G172),2)</f>
        <v>0</v>
      </c>
      <c r="M172" s="7">
        <f t="shared" ref="M172" si="528">ROUND((L172+K172),2)</f>
        <v>0</v>
      </c>
      <c r="N172" s="7">
        <f t="shared" ref="N172" si="529">ROUND((IF(Q172="BDI 1",((1+($T$3/100))*H172),((1+($T$4/100))*H172))),2)</f>
        <v>0</v>
      </c>
      <c r="O172" s="7">
        <f t="shared" ref="O172" si="530">ROUND((IF(Q172="BDI 1",((1+($T$3/100))*I172),((1+($T$4/100))*I172))),2)</f>
        <v>0</v>
      </c>
      <c r="P172" s="7">
        <f t="shared" ref="P172" si="531">ROUND((N172+O172),2)</f>
        <v>0</v>
      </c>
      <c r="Q172" s="48" t="s">
        <v>100</v>
      </c>
      <c r="R172" s="7">
        <f t="shared" ref="R172" si="532">ROUND(N172*G172,2)</f>
        <v>0</v>
      </c>
      <c r="S172" s="7">
        <f t="shared" ref="S172" si="533">ROUND(O172*G172,2)</f>
        <v>0</v>
      </c>
      <c r="T172" s="8">
        <f t="shared" ref="T172" si="534">ROUND(R172+S172,2)</f>
        <v>0</v>
      </c>
    </row>
    <row r="173" spans="1:20" x14ac:dyDescent="0.25">
      <c r="A173" s="49" t="s">
        <v>466</v>
      </c>
      <c r="B173" s="50"/>
      <c r="C173" s="51"/>
      <c r="D173" s="52" t="s">
        <v>468</v>
      </c>
      <c r="E173" s="52"/>
      <c r="F173" s="52"/>
      <c r="G173" s="53"/>
      <c r="H173" s="55"/>
      <c r="I173" s="55"/>
      <c r="J173" s="55"/>
      <c r="K173" s="55">
        <f>ROUND(SUM(K174),2)</f>
        <v>0</v>
      </c>
      <c r="L173" s="55">
        <f t="shared" si="523"/>
        <v>0</v>
      </c>
      <c r="M173" s="55">
        <f t="shared" si="523"/>
        <v>0</v>
      </c>
      <c r="N173" s="55"/>
      <c r="O173" s="55"/>
      <c r="P173" s="55"/>
      <c r="Q173" s="55"/>
      <c r="R173" s="55">
        <f>ROUND(SUM(R174),2)</f>
        <v>0</v>
      </c>
      <c r="S173" s="55">
        <f t="shared" si="524"/>
        <v>0</v>
      </c>
      <c r="T173" s="55">
        <f t="shared" si="524"/>
        <v>0</v>
      </c>
    </row>
    <row r="174" spans="1:20" ht="36" x14ac:dyDescent="0.25">
      <c r="A174" s="54" t="s">
        <v>467</v>
      </c>
      <c r="B174" s="46" t="s">
        <v>91</v>
      </c>
      <c r="C174" s="76">
        <v>98547</v>
      </c>
      <c r="D174" s="74" t="s">
        <v>183</v>
      </c>
      <c r="E174" s="6" t="s">
        <v>36</v>
      </c>
      <c r="F174" s="6" t="s">
        <v>169</v>
      </c>
      <c r="G174" s="47">
        <v>20.47</v>
      </c>
      <c r="H174" s="7"/>
      <c r="I174" s="7"/>
      <c r="J174" s="7">
        <f t="shared" ref="J174" si="535">ROUND((I174+H174),2)</f>
        <v>0</v>
      </c>
      <c r="K174" s="7">
        <f t="shared" ref="K174" si="536">ROUND((H174*G174),2)</f>
        <v>0</v>
      </c>
      <c r="L174" s="7">
        <f t="shared" ref="L174" si="537">ROUND((I174*G174),2)</f>
        <v>0</v>
      </c>
      <c r="M174" s="7">
        <f t="shared" ref="M174" si="538">ROUND((L174+K174),2)</f>
        <v>0</v>
      </c>
      <c r="N174" s="7">
        <f t="shared" ref="N174" si="539">ROUND((IF(Q174="BDI 1",((1+($T$3/100))*H174),((1+($T$4/100))*H174))),2)</f>
        <v>0</v>
      </c>
      <c r="O174" s="7">
        <f t="shared" ref="O174" si="540">ROUND((IF(Q174="BDI 1",((1+($T$3/100))*I174),((1+($T$4/100))*I174))),2)</f>
        <v>0</v>
      </c>
      <c r="P174" s="7">
        <f t="shared" ref="P174" si="541">ROUND((N174+O174),2)</f>
        <v>0</v>
      </c>
      <c r="Q174" s="48" t="s">
        <v>100</v>
      </c>
      <c r="R174" s="7">
        <f t="shared" ref="R174" si="542">ROUND(N174*G174,2)</f>
        <v>0</v>
      </c>
      <c r="S174" s="7">
        <f t="shared" ref="S174" si="543">ROUND(O174*G174,2)</f>
        <v>0</v>
      </c>
      <c r="T174" s="8">
        <f t="shared" ref="T174" si="544">ROUND(R174+S174,2)</f>
        <v>0</v>
      </c>
    </row>
    <row r="175" spans="1:20" x14ac:dyDescent="0.25">
      <c r="A175" s="22"/>
      <c r="B175" s="22"/>
      <c r="C175" s="11"/>
      <c r="D175" s="39"/>
      <c r="E175" s="11"/>
      <c r="F175" s="11"/>
      <c r="G175" s="12"/>
      <c r="H175" s="16"/>
      <c r="I175" s="16"/>
      <c r="J175" s="16"/>
      <c r="K175" s="16"/>
      <c r="L175" s="16"/>
      <c r="M175" s="16"/>
      <c r="N175" s="14"/>
      <c r="O175" s="14"/>
      <c r="P175" s="14"/>
      <c r="Q175" s="14"/>
      <c r="R175" s="14"/>
      <c r="S175" s="14"/>
      <c r="T175" s="15"/>
    </row>
    <row r="176" spans="1:20" x14ac:dyDescent="0.25">
      <c r="A176" s="49">
        <v>7</v>
      </c>
      <c r="B176" s="77"/>
      <c r="C176" s="78"/>
      <c r="D176" s="52" t="s">
        <v>457</v>
      </c>
      <c r="E176" s="79"/>
      <c r="F176" s="79"/>
      <c r="G176" s="80"/>
      <c r="H176" s="80"/>
      <c r="I176" s="80"/>
      <c r="J176" s="81"/>
      <c r="K176" s="81"/>
      <c r="L176" s="81"/>
      <c r="M176" s="81"/>
      <c r="N176" s="82"/>
      <c r="O176" s="82"/>
      <c r="P176" s="82"/>
      <c r="Q176" s="82"/>
      <c r="R176" s="83">
        <f t="shared" ref="R176:T176" si="545">R177+R182</f>
        <v>0</v>
      </c>
      <c r="S176" s="83">
        <f t="shared" si="545"/>
        <v>0</v>
      </c>
      <c r="T176" s="83">
        <f t="shared" si="545"/>
        <v>0</v>
      </c>
    </row>
    <row r="177" spans="1:29" x14ac:dyDescent="0.25">
      <c r="A177" s="49" t="s">
        <v>17</v>
      </c>
      <c r="B177" s="50"/>
      <c r="C177" s="51"/>
      <c r="D177" s="52" t="s">
        <v>458</v>
      </c>
      <c r="E177" s="52"/>
      <c r="F177" s="52"/>
      <c r="G177" s="53"/>
      <c r="H177" s="55"/>
      <c r="I177" s="55"/>
      <c r="J177" s="55"/>
      <c r="K177" s="55">
        <f>ROUND(SUM(K178:K180),2)</f>
        <v>0</v>
      </c>
      <c r="L177" s="55">
        <f>ROUND(SUM(L178:L180),2)</f>
        <v>0</v>
      </c>
      <c r="M177" s="55">
        <f>ROUND(SUM(M178:M180),2)</f>
        <v>0</v>
      </c>
      <c r="N177" s="55"/>
      <c r="O177" s="55"/>
      <c r="P177" s="55"/>
      <c r="Q177" s="55"/>
      <c r="R177" s="55">
        <f t="shared" ref="R177:S177" si="546">ROUND(SUM(R178:R181),2)</f>
        <v>0</v>
      </c>
      <c r="S177" s="55">
        <f t="shared" si="546"/>
        <v>0</v>
      </c>
      <c r="T177" s="55">
        <f>ROUND(SUM(T178:T181),2)</f>
        <v>0</v>
      </c>
    </row>
    <row r="178" spans="1:29" ht="36" x14ac:dyDescent="0.25">
      <c r="A178" s="54" t="s">
        <v>377</v>
      </c>
      <c r="B178" s="46" t="s">
        <v>91</v>
      </c>
      <c r="C178" s="76">
        <v>102257</v>
      </c>
      <c r="D178" s="74" t="s">
        <v>56</v>
      </c>
      <c r="E178" s="6" t="s">
        <v>36</v>
      </c>
      <c r="F178" s="6" t="s">
        <v>136</v>
      </c>
      <c r="G178" s="47">
        <v>56.52</v>
      </c>
      <c r="H178" s="7"/>
      <c r="I178" s="7"/>
      <c r="J178" s="7">
        <f t="shared" ref="J178" si="547">ROUND((I178+H178),2)</f>
        <v>0</v>
      </c>
      <c r="K178" s="7">
        <f t="shared" ref="K178" si="548">ROUND((H178*G178),2)</f>
        <v>0</v>
      </c>
      <c r="L178" s="7">
        <f t="shared" ref="L178" si="549">ROUND((I178*G178),2)</f>
        <v>0</v>
      </c>
      <c r="M178" s="7">
        <f t="shared" ref="M178" si="550">ROUND((L178+K178),2)</f>
        <v>0</v>
      </c>
      <c r="N178" s="7">
        <f t="shared" ref="N178" si="551">ROUND((IF(Q178="BDI 1",((1+($T$3/100))*H178),((1+($T$4/100))*H178))),2)</f>
        <v>0</v>
      </c>
      <c r="O178" s="7">
        <f t="shared" ref="O178" si="552">ROUND((IF(Q178="BDI 1",((1+($T$3/100))*I178),((1+($T$4/100))*I178))),2)</f>
        <v>0</v>
      </c>
      <c r="P178" s="7">
        <f t="shared" ref="P178" si="553">ROUND((N178+O178),2)</f>
        <v>0</v>
      </c>
      <c r="Q178" s="48" t="s">
        <v>100</v>
      </c>
      <c r="R178" s="7">
        <f t="shared" ref="R178" si="554">ROUND(N178*G178,2)</f>
        <v>0</v>
      </c>
      <c r="S178" s="7">
        <f t="shared" ref="S178" si="555">ROUND(O178*G178,2)</f>
        <v>0</v>
      </c>
      <c r="T178" s="8">
        <f t="shared" ref="T178" si="556">ROUND(R178+S178,2)</f>
        <v>0</v>
      </c>
    </row>
    <row r="179" spans="1:29" ht="36" x14ac:dyDescent="0.25">
      <c r="A179" s="54" t="s">
        <v>378</v>
      </c>
      <c r="B179" s="46" t="s">
        <v>228</v>
      </c>
      <c r="C179" s="76">
        <v>2242</v>
      </c>
      <c r="D179" s="74" t="s">
        <v>462</v>
      </c>
      <c r="E179" s="6" t="s">
        <v>36</v>
      </c>
      <c r="F179" s="6" t="s">
        <v>459</v>
      </c>
      <c r="G179" s="47">
        <v>14.4</v>
      </c>
      <c r="H179" s="7"/>
      <c r="I179" s="7"/>
      <c r="J179" s="7">
        <f t="shared" ref="J179:J180" si="557">ROUND((I179+H179),2)</f>
        <v>0</v>
      </c>
      <c r="K179" s="7">
        <f t="shared" ref="K179:K180" si="558">ROUND((H179*G179),2)</f>
        <v>0</v>
      </c>
      <c r="L179" s="7">
        <f t="shared" ref="L179:L180" si="559">ROUND((I179*G179),2)</f>
        <v>0</v>
      </c>
      <c r="M179" s="7">
        <f t="shared" ref="M179:M180" si="560">ROUND((L179+K179),2)</f>
        <v>0</v>
      </c>
      <c r="N179" s="7">
        <f t="shared" ref="N179:N180" si="561">ROUND((IF(Q179="BDI 1",((1+($T$3/100))*H179),((1+($T$4/100))*H179))),2)</f>
        <v>0</v>
      </c>
      <c r="O179" s="7">
        <f t="shared" ref="O179:O180" si="562">ROUND((IF(Q179="BDI 1",((1+($T$3/100))*I179),((1+($T$4/100))*I179))),2)</f>
        <v>0</v>
      </c>
      <c r="P179" s="7">
        <f t="shared" ref="P179:P180" si="563">ROUND((N179+O179),2)</f>
        <v>0</v>
      </c>
      <c r="Q179" s="48" t="s">
        <v>100</v>
      </c>
      <c r="R179" s="7">
        <f t="shared" ref="R179:R180" si="564">ROUND(N179*G179,2)</f>
        <v>0</v>
      </c>
      <c r="S179" s="7">
        <f t="shared" ref="S179:S180" si="565">ROUND(O179*G179,2)</f>
        <v>0</v>
      </c>
      <c r="T179" s="8">
        <f t="shared" ref="T179:T180" si="566">ROUND(R179+S179,2)</f>
        <v>0</v>
      </c>
    </row>
    <row r="180" spans="1:29" ht="18.75" customHeight="1" x14ac:dyDescent="0.25">
      <c r="A180" s="54" t="s">
        <v>379</v>
      </c>
      <c r="B180" s="46" t="s">
        <v>228</v>
      </c>
      <c r="C180" s="76">
        <v>2448</v>
      </c>
      <c r="D180" s="74" t="s">
        <v>461</v>
      </c>
      <c r="E180" s="6" t="s">
        <v>36</v>
      </c>
      <c r="F180" s="6" t="s">
        <v>460</v>
      </c>
      <c r="G180" s="47">
        <v>70.92</v>
      </c>
      <c r="H180" s="7"/>
      <c r="I180" s="7"/>
      <c r="J180" s="7">
        <f t="shared" si="557"/>
        <v>0</v>
      </c>
      <c r="K180" s="7">
        <f t="shared" si="558"/>
        <v>0</v>
      </c>
      <c r="L180" s="7">
        <f t="shared" si="559"/>
        <v>0</v>
      </c>
      <c r="M180" s="7">
        <f t="shared" si="560"/>
        <v>0</v>
      </c>
      <c r="N180" s="7">
        <f t="shared" si="561"/>
        <v>0</v>
      </c>
      <c r="O180" s="7">
        <f t="shared" si="562"/>
        <v>0</v>
      </c>
      <c r="P180" s="7">
        <f t="shared" si="563"/>
        <v>0</v>
      </c>
      <c r="Q180" s="48" t="s">
        <v>100</v>
      </c>
      <c r="R180" s="7">
        <f t="shared" si="564"/>
        <v>0</v>
      </c>
      <c r="S180" s="7">
        <f t="shared" si="565"/>
        <v>0</v>
      </c>
      <c r="T180" s="8">
        <f t="shared" si="566"/>
        <v>0</v>
      </c>
    </row>
    <row r="181" spans="1:29" s="88" customFormat="1" ht="18.75" customHeight="1" x14ac:dyDescent="0.25">
      <c r="A181" s="54" t="s">
        <v>564</v>
      </c>
      <c r="B181" s="46" t="s">
        <v>228</v>
      </c>
      <c r="C181" s="76">
        <v>186</v>
      </c>
      <c r="D181" s="74" t="s">
        <v>566</v>
      </c>
      <c r="E181" s="6" t="s">
        <v>36</v>
      </c>
      <c r="F181" s="6" t="s">
        <v>565</v>
      </c>
      <c r="G181" s="47">
        <v>5.6</v>
      </c>
      <c r="H181" s="7"/>
      <c r="I181" s="7"/>
      <c r="J181" s="7">
        <f t="shared" ref="J181" si="567">ROUND((I181+H181),2)</f>
        <v>0</v>
      </c>
      <c r="K181" s="7">
        <f t="shared" ref="K181" si="568">ROUND((H181*G181),2)</f>
        <v>0</v>
      </c>
      <c r="L181" s="7">
        <f t="shared" ref="L181" si="569">ROUND((I181*G181),2)</f>
        <v>0</v>
      </c>
      <c r="M181" s="7">
        <f t="shared" ref="M181" si="570">ROUND((L181+K181),2)</f>
        <v>0</v>
      </c>
      <c r="N181" s="7">
        <f t="shared" ref="N181" si="571">ROUND((IF(Q181="BDI 1",((1+($T$3/100))*H181),((1+($T$4/100))*H181))),2)</f>
        <v>0</v>
      </c>
      <c r="O181" s="7">
        <f t="shared" ref="O181" si="572">ROUND((IF(Q181="BDI 1",((1+($T$3/100))*I181),((1+($T$4/100))*I181))),2)</f>
        <v>0</v>
      </c>
      <c r="P181" s="7">
        <f t="shared" ref="P181" si="573">ROUND((N181+O181),2)</f>
        <v>0</v>
      </c>
      <c r="Q181" s="48" t="s">
        <v>100</v>
      </c>
      <c r="R181" s="7">
        <f t="shared" ref="R181" si="574">ROUND(N181*G181,2)</f>
        <v>0</v>
      </c>
      <c r="S181" s="7">
        <f t="shared" ref="S181" si="575">ROUND(O181*G181,2)</f>
        <v>0</v>
      </c>
      <c r="T181" s="8">
        <f t="shared" ref="T181" si="576">ROUND(R181+S181,2)</f>
        <v>0</v>
      </c>
      <c r="U181" s="65"/>
      <c r="V181" s="65"/>
      <c r="W181" s="65"/>
      <c r="X181" s="65"/>
      <c r="Y181" s="65"/>
      <c r="Z181" s="65"/>
      <c r="AA181" s="65"/>
      <c r="AB181" s="65"/>
      <c r="AC181" s="65"/>
    </row>
    <row r="182" spans="1:29" x14ac:dyDescent="0.25">
      <c r="A182" s="49" t="s">
        <v>18</v>
      </c>
      <c r="B182" s="50"/>
      <c r="C182" s="51"/>
      <c r="D182" s="52" t="s">
        <v>554</v>
      </c>
      <c r="E182" s="52"/>
      <c r="F182" s="52"/>
      <c r="G182" s="53"/>
      <c r="H182" s="55"/>
      <c r="I182" s="55"/>
      <c r="J182" s="55"/>
      <c r="K182" s="55">
        <f t="shared" ref="K182:L182" si="577">ROUND(SUM(K183:K188),2)</f>
        <v>0</v>
      </c>
      <c r="L182" s="55">
        <f t="shared" si="577"/>
        <v>0</v>
      </c>
      <c r="M182" s="55">
        <f>ROUND(SUM(M183:M188),2)</f>
        <v>0</v>
      </c>
      <c r="N182" s="55"/>
      <c r="O182" s="55"/>
      <c r="P182" s="55"/>
      <c r="Q182" s="55"/>
      <c r="R182" s="55">
        <f>ROUND(SUM(R183:R188),2)</f>
        <v>0</v>
      </c>
      <c r="S182" s="55">
        <f>ROUND(SUM(S183:S188),2)</f>
        <v>0</v>
      </c>
      <c r="T182" s="55">
        <f>ROUND(SUM(T183:T188),2)</f>
        <v>0</v>
      </c>
    </row>
    <row r="183" spans="1:29" ht="24" x14ac:dyDescent="0.25">
      <c r="A183" s="54" t="s">
        <v>381</v>
      </c>
      <c r="B183" s="46" t="s">
        <v>228</v>
      </c>
      <c r="C183" s="76">
        <v>2448</v>
      </c>
      <c r="D183" s="74" t="s">
        <v>461</v>
      </c>
      <c r="E183" s="6" t="s">
        <v>36</v>
      </c>
      <c r="F183" s="6" t="s">
        <v>136</v>
      </c>
      <c r="G183" s="47">
        <v>240.63</v>
      </c>
      <c r="H183" s="7"/>
      <c r="I183" s="7"/>
      <c r="J183" s="7">
        <f t="shared" ref="J183:J184" si="578">ROUND((I183+H183),2)</f>
        <v>0</v>
      </c>
      <c r="K183" s="7">
        <f t="shared" ref="K183:K184" si="579">ROUND((H183*G183),2)</f>
        <v>0</v>
      </c>
      <c r="L183" s="7">
        <f t="shared" ref="L183:L184" si="580">ROUND((I183*G183),2)</f>
        <v>0</v>
      </c>
      <c r="M183" s="7">
        <f t="shared" ref="M183:M184" si="581">ROUND((L183+K183),2)</f>
        <v>0</v>
      </c>
      <c r="N183" s="7">
        <f t="shared" ref="N183:N184" si="582">ROUND((IF(Q183="BDI 1",((1+($T$3/100))*H183),((1+($T$4/100))*H183))),2)</f>
        <v>0</v>
      </c>
      <c r="O183" s="7">
        <f t="shared" ref="O183:O184" si="583">ROUND((IF(Q183="BDI 1",((1+($T$3/100))*I183),((1+($T$4/100))*I183))),2)</f>
        <v>0</v>
      </c>
      <c r="P183" s="7">
        <f t="shared" ref="P183:P184" si="584">ROUND((N183+O183),2)</f>
        <v>0</v>
      </c>
      <c r="Q183" s="48" t="s">
        <v>100</v>
      </c>
      <c r="R183" s="7">
        <f t="shared" ref="R183:R184" si="585">ROUND(N183*G183,2)</f>
        <v>0</v>
      </c>
      <c r="S183" s="7">
        <f t="shared" ref="S183:S184" si="586">ROUND(O183*G183,2)</f>
        <v>0</v>
      </c>
      <c r="T183" s="8">
        <f t="shared" ref="T183:T184" si="587">ROUND(R183+S183,2)</f>
        <v>0</v>
      </c>
    </row>
    <row r="184" spans="1:29" ht="48" x14ac:dyDescent="0.25">
      <c r="A184" s="54" t="s">
        <v>382</v>
      </c>
      <c r="B184" s="46" t="s">
        <v>91</v>
      </c>
      <c r="C184" s="76">
        <v>96359</v>
      </c>
      <c r="D184" s="74" t="s">
        <v>175</v>
      </c>
      <c r="E184" s="6" t="s">
        <v>36</v>
      </c>
      <c r="F184" s="6" t="s">
        <v>136</v>
      </c>
      <c r="G184" s="47">
        <v>240.63</v>
      </c>
      <c r="H184" s="7"/>
      <c r="I184" s="7"/>
      <c r="J184" s="7">
        <f t="shared" si="578"/>
        <v>0</v>
      </c>
      <c r="K184" s="7">
        <f t="shared" si="579"/>
        <v>0</v>
      </c>
      <c r="L184" s="7">
        <f t="shared" si="580"/>
        <v>0</v>
      </c>
      <c r="M184" s="7">
        <f t="shared" si="581"/>
        <v>0</v>
      </c>
      <c r="N184" s="7">
        <f t="shared" si="582"/>
        <v>0</v>
      </c>
      <c r="O184" s="7">
        <f t="shared" si="583"/>
        <v>0</v>
      </c>
      <c r="P184" s="7">
        <f t="shared" si="584"/>
        <v>0</v>
      </c>
      <c r="Q184" s="48" t="s">
        <v>100</v>
      </c>
      <c r="R184" s="7">
        <f t="shared" si="585"/>
        <v>0</v>
      </c>
      <c r="S184" s="7">
        <f t="shared" si="586"/>
        <v>0</v>
      </c>
      <c r="T184" s="8">
        <f t="shared" si="587"/>
        <v>0</v>
      </c>
    </row>
    <row r="185" spans="1:29" s="88" customFormat="1" ht="60" x14ac:dyDescent="0.25">
      <c r="A185" s="54" t="s">
        <v>555</v>
      </c>
      <c r="B185" s="46" t="s">
        <v>91</v>
      </c>
      <c r="C185" s="76">
        <v>100674</v>
      </c>
      <c r="D185" s="74" t="s">
        <v>535</v>
      </c>
      <c r="E185" s="6" t="s">
        <v>36</v>
      </c>
      <c r="F185" s="6" t="s">
        <v>459</v>
      </c>
      <c r="G185" s="47">
        <v>9</v>
      </c>
      <c r="H185" s="7"/>
      <c r="I185" s="7"/>
      <c r="J185" s="7">
        <f t="shared" ref="J185:J186" si="588">ROUND((I185+H185),2)</f>
        <v>0</v>
      </c>
      <c r="K185" s="7">
        <f t="shared" ref="K185:K186" si="589">ROUND((H185*G185),2)</f>
        <v>0</v>
      </c>
      <c r="L185" s="7">
        <f t="shared" ref="L185:L186" si="590">ROUND((I185*G185),2)</f>
        <v>0</v>
      </c>
      <c r="M185" s="7">
        <f t="shared" ref="M185:M186" si="591">ROUND((L185+K185),2)</f>
        <v>0</v>
      </c>
      <c r="N185" s="7">
        <f t="shared" ref="N185:N186" si="592">ROUND((IF(Q185="BDI 1",((1+($T$3/100))*H185),((1+($T$4/100))*H185))),2)</f>
        <v>0</v>
      </c>
      <c r="O185" s="7">
        <f t="shared" ref="O185:O186" si="593">ROUND((IF(Q185="BDI 1",((1+($T$3/100))*I185),((1+($T$4/100))*I185))),2)</f>
        <v>0</v>
      </c>
      <c r="P185" s="7">
        <f t="shared" ref="P185:P186" si="594">ROUND((N185+O185),2)</f>
        <v>0</v>
      </c>
      <c r="Q185" s="48" t="s">
        <v>100</v>
      </c>
      <c r="R185" s="7">
        <f t="shared" ref="R185:R186" si="595">ROUND(N185*G185,2)</f>
        <v>0</v>
      </c>
      <c r="S185" s="7">
        <f t="shared" ref="S185:S186" si="596">ROUND(O185*G185,2)</f>
        <v>0</v>
      </c>
      <c r="T185" s="8">
        <f t="shared" ref="T185:T186" si="597">ROUND(R185+S185,2)</f>
        <v>0</v>
      </c>
      <c r="U185" s="65"/>
      <c r="V185" s="65"/>
      <c r="W185" s="65"/>
      <c r="X185" s="65"/>
      <c r="Y185" s="65"/>
      <c r="Z185" s="65"/>
      <c r="AA185" s="65"/>
      <c r="AB185" s="65"/>
      <c r="AC185" s="65"/>
    </row>
    <row r="186" spans="1:29" s="88" customFormat="1" ht="36" x14ac:dyDescent="0.25">
      <c r="A186" s="54" t="s">
        <v>556</v>
      </c>
      <c r="B186" s="46" t="s">
        <v>91</v>
      </c>
      <c r="C186" s="76">
        <v>90822</v>
      </c>
      <c r="D186" s="74" t="s">
        <v>67</v>
      </c>
      <c r="E186" s="6" t="s">
        <v>35</v>
      </c>
      <c r="F186" s="6" t="s">
        <v>460</v>
      </c>
      <c r="G186" s="47">
        <v>7</v>
      </c>
      <c r="H186" s="7"/>
      <c r="I186" s="7"/>
      <c r="J186" s="7">
        <f t="shared" si="588"/>
        <v>0</v>
      </c>
      <c r="K186" s="7">
        <f t="shared" si="589"/>
        <v>0</v>
      </c>
      <c r="L186" s="7">
        <f t="shared" si="590"/>
        <v>0</v>
      </c>
      <c r="M186" s="7">
        <f t="shared" si="591"/>
        <v>0</v>
      </c>
      <c r="N186" s="7">
        <f t="shared" si="592"/>
        <v>0</v>
      </c>
      <c r="O186" s="7">
        <f t="shared" si="593"/>
        <v>0</v>
      </c>
      <c r="P186" s="7">
        <f t="shared" si="594"/>
        <v>0</v>
      </c>
      <c r="Q186" s="48" t="s">
        <v>100</v>
      </c>
      <c r="R186" s="7">
        <f t="shared" si="595"/>
        <v>0</v>
      </c>
      <c r="S186" s="7">
        <f t="shared" si="596"/>
        <v>0</v>
      </c>
      <c r="T186" s="8">
        <f t="shared" si="597"/>
        <v>0</v>
      </c>
      <c r="U186" s="65"/>
      <c r="V186" s="65"/>
      <c r="W186" s="65"/>
      <c r="X186" s="65"/>
      <c r="Y186" s="65"/>
      <c r="Z186" s="65"/>
      <c r="AA186" s="65"/>
      <c r="AB186" s="65"/>
      <c r="AC186" s="65"/>
    </row>
    <row r="187" spans="1:29" s="88" customFormat="1" ht="24" x14ac:dyDescent="0.25">
      <c r="A187" s="54" t="s">
        <v>690</v>
      </c>
      <c r="B187" s="46" t="s">
        <v>91</v>
      </c>
      <c r="C187" s="76">
        <v>88495</v>
      </c>
      <c r="D187" s="74" t="s">
        <v>120</v>
      </c>
      <c r="E187" s="6" t="s">
        <v>36</v>
      </c>
      <c r="F187" s="6" t="s">
        <v>565</v>
      </c>
      <c r="G187" s="47">
        <v>240.63</v>
      </c>
      <c r="H187" s="7"/>
      <c r="I187" s="7"/>
      <c r="J187" s="7">
        <f t="shared" ref="J187:J188" si="598">ROUND((I187+H187),2)</f>
        <v>0</v>
      </c>
      <c r="K187" s="7">
        <f t="shared" ref="K187:K188" si="599">ROUND((H187*G187),2)</f>
        <v>0</v>
      </c>
      <c r="L187" s="7">
        <f t="shared" ref="L187:L188" si="600">ROUND((I187*G187),2)</f>
        <v>0</v>
      </c>
      <c r="M187" s="7">
        <f t="shared" ref="M187:M188" si="601">ROUND((L187+K187),2)</f>
        <v>0</v>
      </c>
      <c r="N187" s="7">
        <f t="shared" ref="N187:N188" si="602">ROUND((IF(Q187="BDI 1",((1+($T$3/100))*H187),((1+($T$4/100))*H187))),2)</f>
        <v>0</v>
      </c>
      <c r="O187" s="7">
        <f t="shared" ref="O187:O188" si="603">ROUND((IF(Q187="BDI 1",((1+($T$3/100))*I187),((1+($T$4/100))*I187))),2)</f>
        <v>0</v>
      </c>
      <c r="P187" s="7">
        <f t="shared" ref="P187:P188" si="604">ROUND((N187+O187),2)</f>
        <v>0</v>
      </c>
      <c r="Q187" s="48" t="s">
        <v>100</v>
      </c>
      <c r="R187" s="7">
        <f t="shared" ref="R187:R188" si="605">ROUND(N187*G187,2)</f>
        <v>0</v>
      </c>
      <c r="S187" s="7">
        <f t="shared" ref="S187:S188" si="606">ROUND(O187*G187,2)</f>
        <v>0</v>
      </c>
      <c r="T187" s="8">
        <f t="shared" ref="T187:T188" si="607">ROUND(R187+S187,2)</f>
        <v>0</v>
      </c>
      <c r="U187" s="65"/>
      <c r="V187" s="65"/>
      <c r="W187" s="65"/>
      <c r="X187" s="65"/>
      <c r="Y187" s="65"/>
      <c r="Z187" s="65"/>
      <c r="AA187" s="65"/>
      <c r="AB187" s="65"/>
      <c r="AC187" s="65"/>
    </row>
    <row r="188" spans="1:29" s="88" customFormat="1" ht="24" x14ac:dyDescent="0.25">
      <c r="A188" s="54" t="s">
        <v>691</v>
      </c>
      <c r="B188" s="46" t="s">
        <v>91</v>
      </c>
      <c r="C188" s="76">
        <v>88489</v>
      </c>
      <c r="D188" s="74" t="s">
        <v>124</v>
      </c>
      <c r="E188" s="6" t="s">
        <v>36</v>
      </c>
      <c r="F188" s="6" t="s">
        <v>692</v>
      </c>
      <c r="G188" s="47">
        <v>240.63</v>
      </c>
      <c r="H188" s="7"/>
      <c r="I188" s="7"/>
      <c r="J188" s="7">
        <f t="shared" si="598"/>
        <v>0</v>
      </c>
      <c r="K188" s="7">
        <f t="shared" si="599"/>
        <v>0</v>
      </c>
      <c r="L188" s="7">
        <f t="shared" si="600"/>
        <v>0</v>
      </c>
      <c r="M188" s="7">
        <f t="shared" si="601"/>
        <v>0</v>
      </c>
      <c r="N188" s="7">
        <f t="shared" si="602"/>
        <v>0</v>
      </c>
      <c r="O188" s="7">
        <f t="shared" si="603"/>
        <v>0</v>
      </c>
      <c r="P188" s="7">
        <f t="shared" si="604"/>
        <v>0</v>
      </c>
      <c r="Q188" s="48" t="s">
        <v>100</v>
      </c>
      <c r="R188" s="7">
        <f t="shared" si="605"/>
        <v>0</v>
      </c>
      <c r="S188" s="7">
        <f t="shared" si="606"/>
        <v>0</v>
      </c>
      <c r="T188" s="8">
        <f t="shared" si="607"/>
        <v>0</v>
      </c>
      <c r="U188" s="65"/>
      <c r="V188" s="65"/>
      <c r="W188" s="65"/>
      <c r="X188" s="65"/>
      <c r="Y188" s="65"/>
      <c r="Z188" s="65"/>
      <c r="AA188" s="65"/>
      <c r="AB188" s="65"/>
      <c r="AC188" s="65"/>
    </row>
    <row r="189" spans="1:29" x14ac:dyDescent="0.25">
      <c r="A189" s="22"/>
      <c r="B189" s="22"/>
      <c r="C189" s="11"/>
      <c r="D189" s="39"/>
      <c r="E189" s="11"/>
      <c r="F189" s="11"/>
      <c r="G189" s="12"/>
      <c r="H189" s="16"/>
      <c r="I189" s="16"/>
      <c r="J189" s="16"/>
      <c r="K189" s="16"/>
      <c r="L189" s="16"/>
      <c r="M189" s="16"/>
      <c r="N189" s="14"/>
      <c r="O189" s="14"/>
      <c r="P189" s="14"/>
      <c r="Q189" s="14"/>
      <c r="R189" s="14"/>
      <c r="S189" s="14"/>
      <c r="T189" s="15"/>
    </row>
    <row r="190" spans="1:29" x14ac:dyDescent="0.25">
      <c r="A190" s="49">
        <v>8</v>
      </c>
      <c r="B190" s="77"/>
      <c r="C190" s="78"/>
      <c r="D190" s="52" t="s">
        <v>375</v>
      </c>
      <c r="E190" s="79"/>
      <c r="F190" s="79"/>
      <c r="G190" s="80"/>
      <c r="H190" s="80"/>
      <c r="I190" s="80"/>
      <c r="J190" s="81"/>
      <c r="K190" s="81"/>
      <c r="L190" s="81"/>
      <c r="M190" s="81"/>
      <c r="N190" s="82"/>
      <c r="O190" s="82"/>
      <c r="P190" s="82"/>
      <c r="Q190" s="82"/>
      <c r="R190" s="83">
        <f>R191+R195</f>
        <v>0</v>
      </c>
      <c r="S190" s="83">
        <f t="shared" ref="S190:T190" si="608">S191+S195</f>
        <v>0</v>
      </c>
      <c r="T190" s="83">
        <f t="shared" si="608"/>
        <v>0</v>
      </c>
    </row>
    <row r="191" spans="1:29" x14ac:dyDescent="0.25">
      <c r="A191" s="49" t="s">
        <v>19</v>
      </c>
      <c r="B191" s="50"/>
      <c r="C191" s="51"/>
      <c r="D191" s="52" t="s">
        <v>376</v>
      </c>
      <c r="E191" s="52"/>
      <c r="F191" s="52"/>
      <c r="G191" s="53"/>
      <c r="H191" s="55"/>
      <c r="I191" s="55"/>
      <c r="J191" s="55"/>
      <c r="K191" s="55">
        <f>ROUND(SUM(K192:K194),2)</f>
        <v>0</v>
      </c>
      <c r="L191" s="55">
        <f>ROUND(SUM(L192:L194),2)</f>
        <v>0</v>
      </c>
      <c r="M191" s="55">
        <f>ROUND(SUM(M192:M194),2)</f>
        <v>0</v>
      </c>
      <c r="N191" s="55"/>
      <c r="O191" s="55"/>
      <c r="P191" s="55"/>
      <c r="Q191" s="55"/>
      <c r="R191" s="55">
        <f>ROUND(SUM(R192:R194),2)</f>
        <v>0</v>
      </c>
      <c r="S191" s="55">
        <f>ROUND(SUM(S192:S194),2)</f>
        <v>0</v>
      </c>
      <c r="T191" s="55">
        <f>ROUND(SUM(T192:T194),2)</f>
        <v>0</v>
      </c>
    </row>
    <row r="192" spans="1:29" ht="24" x14ac:dyDescent="0.25">
      <c r="A192" s="54" t="s">
        <v>385</v>
      </c>
      <c r="B192" s="46" t="s">
        <v>91</v>
      </c>
      <c r="C192" s="76">
        <v>100717</v>
      </c>
      <c r="D192" s="74" t="s">
        <v>41</v>
      </c>
      <c r="E192" s="6" t="s">
        <v>36</v>
      </c>
      <c r="F192" s="6" t="s">
        <v>136</v>
      </c>
      <c r="G192" s="47">
        <v>38.49</v>
      </c>
      <c r="H192" s="7"/>
      <c r="I192" s="7"/>
      <c r="J192" s="7">
        <f t="shared" ref="J192" si="609">ROUND((I192+H192),2)</f>
        <v>0</v>
      </c>
      <c r="K192" s="7">
        <f t="shared" ref="K192" si="610">ROUND((H192*G192),2)</f>
        <v>0</v>
      </c>
      <c r="L192" s="7">
        <f t="shared" ref="L192" si="611">ROUND((I192*G192),2)</f>
        <v>0</v>
      </c>
      <c r="M192" s="7">
        <f t="shared" ref="M192" si="612">ROUND((L192+K192),2)</f>
        <v>0</v>
      </c>
      <c r="N192" s="7">
        <f t="shared" ref="N192" si="613">ROUND((IF(Q192="BDI 1",((1+($T$3/100))*H192),((1+($T$4/100))*H192))),2)</f>
        <v>0</v>
      </c>
      <c r="O192" s="7">
        <f t="shared" ref="O192" si="614">ROUND((IF(Q192="BDI 1",((1+($T$3/100))*I192),((1+($T$4/100))*I192))),2)</f>
        <v>0</v>
      </c>
      <c r="P192" s="7">
        <f t="shared" ref="P192" si="615">ROUND((N192+O192),2)</f>
        <v>0</v>
      </c>
      <c r="Q192" s="48" t="s">
        <v>100</v>
      </c>
      <c r="R192" s="7">
        <f t="shared" ref="R192" si="616">ROUND(N192*G192,2)</f>
        <v>0</v>
      </c>
      <c r="S192" s="7">
        <f t="shared" ref="S192" si="617">ROUND(O192*G192,2)</f>
        <v>0</v>
      </c>
      <c r="T192" s="8">
        <f t="shared" ref="T192" si="618">ROUND(R192+S192,2)</f>
        <v>0</v>
      </c>
    </row>
    <row r="193" spans="1:29" ht="48" x14ac:dyDescent="0.25">
      <c r="A193" s="54" t="s">
        <v>386</v>
      </c>
      <c r="B193" s="46" t="s">
        <v>91</v>
      </c>
      <c r="C193" s="75">
        <v>100722</v>
      </c>
      <c r="D193" s="74" t="s">
        <v>43</v>
      </c>
      <c r="E193" s="6" t="s">
        <v>36</v>
      </c>
      <c r="F193" s="6" t="s">
        <v>159</v>
      </c>
      <c r="G193" s="47">
        <v>38.49</v>
      </c>
      <c r="H193" s="7"/>
      <c r="I193" s="7"/>
      <c r="J193" s="7">
        <f t="shared" ref="J193" si="619">ROUND((I193+H193),2)</f>
        <v>0</v>
      </c>
      <c r="K193" s="7">
        <f t="shared" ref="K193" si="620">ROUND((H193*G193),2)</f>
        <v>0</v>
      </c>
      <c r="L193" s="7">
        <f t="shared" ref="L193" si="621">ROUND((I193*G193),2)</f>
        <v>0</v>
      </c>
      <c r="M193" s="7">
        <f t="shared" ref="M193" si="622">ROUND((L193+K193),2)</f>
        <v>0</v>
      </c>
      <c r="N193" s="7">
        <f t="shared" ref="N193" si="623">ROUND((IF(Q193="BDI 1",((1+($T$3/100))*H193),((1+($T$4/100))*H193))),2)</f>
        <v>0</v>
      </c>
      <c r="O193" s="7">
        <f t="shared" ref="O193" si="624">ROUND((IF(Q193="BDI 1",((1+($T$3/100))*I193),((1+($T$4/100))*I193))),2)</f>
        <v>0</v>
      </c>
      <c r="P193" s="7">
        <f t="shared" ref="P193" si="625">ROUND((N193+O193),2)</f>
        <v>0</v>
      </c>
      <c r="Q193" s="48" t="s">
        <v>100</v>
      </c>
      <c r="R193" s="7">
        <f t="shared" ref="R193" si="626">ROUND(N193*G193,2)</f>
        <v>0</v>
      </c>
      <c r="S193" s="7">
        <f t="shared" ref="S193" si="627">ROUND(O193*G193,2)</f>
        <v>0</v>
      </c>
      <c r="T193" s="8">
        <f t="shared" ref="T193" si="628">ROUND(R193+S193,2)</f>
        <v>0</v>
      </c>
    </row>
    <row r="194" spans="1:29" ht="48" x14ac:dyDescent="0.25">
      <c r="A194" s="54" t="s">
        <v>387</v>
      </c>
      <c r="B194" s="46" t="s">
        <v>91</v>
      </c>
      <c r="C194" s="75">
        <v>100746</v>
      </c>
      <c r="D194" s="74" t="s">
        <v>45</v>
      </c>
      <c r="E194" s="6" t="s">
        <v>36</v>
      </c>
      <c r="F194" s="6"/>
      <c r="G194" s="47">
        <v>76.98</v>
      </c>
      <c r="H194" s="7"/>
      <c r="I194" s="7"/>
      <c r="J194" s="7">
        <f t="shared" ref="J194" si="629">ROUND((I194+H194),2)</f>
        <v>0</v>
      </c>
      <c r="K194" s="7">
        <f t="shared" ref="K194" si="630">ROUND((H194*G194),2)</f>
        <v>0</v>
      </c>
      <c r="L194" s="7">
        <f t="shared" ref="L194" si="631">ROUND((I194*G194),2)</f>
        <v>0</v>
      </c>
      <c r="M194" s="7">
        <f t="shared" ref="M194" si="632">ROUND((L194+K194),2)</f>
        <v>0</v>
      </c>
      <c r="N194" s="7">
        <f t="shared" ref="N194" si="633">ROUND((IF(Q194="BDI 1",((1+($T$3/100))*H194),((1+($T$4/100))*H194))),2)</f>
        <v>0</v>
      </c>
      <c r="O194" s="7">
        <f t="shared" ref="O194" si="634">ROUND((IF(Q194="BDI 1",((1+($T$3/100))*I194),((1+($T$4/100))*I194))),2)</f>
        <v>0</v>
      </c>
      <c r="P194" s="7">
        <f t="shared" ref="P194" si="635">ROUND((N194+O194),2)</f>
        <v>0</v>
      </c>
      <c r="Q194" s="48" t="s">
        <v>100</v>
      </c>
      <c r="R194" s="7">
        <f t="shared" ref="R194" si="636">ROUND(N194*G194,2)</f>
        <v>0</v>
      </c>
      <c r="S194" s="7">
        <f t="shared" ref="S194" si="637">ROUND(O194*G194,2)</f>
        <v>0</v>
      </c>
      <c r="T194" s="8">
        <f t="shared" ref="T194" si="638">ROUND(R194+S194,2)</f>
        <v>0</v>
      </c>
    </row>
    <row r="195" spans="1:29" x14ac:dyDescent="0.25">
      <c r="A195" s="49" t="s">
        <v>20</v>
      </c>
      <c r="B195" s="50"/>
      <c r="C195" s="51"/>
      <c r="D195" s="52" t="s">
        <v>380</v>
      </c>
      <c r="E195" s="52"/>
      <c r="F195" s="52"/>
      <c r="G195" s="53"/>
      <c r="H195" s="55"/>
      <c r="I195" s="55"/>
      <c r="J195" s="55"/>
      <c r="K195" s="55">
        <f>ROUND(SUM(K197:K198),2)</f>
        <v>0</v>
      </c>
      <c r="L195" s="55">
        <f>ROUND(SUM(L196:L198),2)</f>
        <v>0</v>
      </c>
      <c r="M195" s="55">
        <f>ROUND(SUM(M196:M198),2)</f>
        <v>0</v>
      </c>
      <c r="N195" s="55"/>
      <c r="O195" s="55"/>
      <c r="P195" s="55"/>
      <c r="Q195" s="55"/>
      <c r="R195" s="55">
        <f>ROUND(SUM(R196:R198),2)</f>
        <v>0</v>
      </c>
      <c r="S195" s="55">
        <f>ROUND(SUM(S196:S198),2)</f>
        <v>0</v>
      </c>
      <c r="T195" s="55">
        <f>ROUND(SUM(T196:T198),2)</f>
        <v>0</v>
      </c>
    </row>
    <row r="196" spans="1:29" ht="24" x14ac:dyDescent="0.25">
      <c r="A196" s="54" t="s">
        <v>389</v>
      </c>
      <c r="B196" s="46" t="s">
        <v>91</v>
      </c>
      <c r="C196" s="76">
        <v>99857</v>
      </c>
      <c r="D196" s="74" t="s">
        <v>200</v>
      </c>
      <c r="E196" s="6" t="s">
        <v>39</v>
      </c>
      <c r="F196" s="6" t="s">
        <v>136</v>
      </c>
      <c r="G196" s="47">
        <v>32.85</v>
      </c>
      <c r="H196" s="7"/>
      <c r="I196" s="7"/>
      <c r="J196" s="7">
        <f t="shared" ref="J196:J198" si="639">ROUND((I196+H196),2)</f>
        <v>0</v>
      </c>
      <c r="K196" s="7">
        <f t="shared" ref="K196:K198" si="640">ROUND((H196*G196),2)</f>
        <v>0</v>
      </c>
      <c r="L196" s="7">
        <f t="shared" ref="L196:L198" si="641">ROUND((I196*G196),2)</f>
        <v>0</v>
      </c>
      <c r="M196" s="7">
        <f t="shared" ref="M196:M198" si="642">ROUND((L196+K196),2)</f>
        <v>0</v>
      </c>
      <c r="N196" s="7">
        <f t="shared" ref="N196:N198" si="643">ROUND((IF(Q196="BDI 1",((1+($T$3/100))*H196),((1+($T$4/100))*H196))),2)</f>
        <v>0</v>
      </c>
      <c r="O196" s="7">
        <f t="shared" ref="O196:O198" si="644">ROUND((IF(Q196="BDI 1",((1+($T$3/100))*I196),((1+($T$4/100))*I196))),2)</f>
        <v>0</v>
      </c>
      <c r="P196" s="7">
        <f t="shared" ref="P196:P198" si="645">ROUND((N196+O196),2)</f>
        <v>0</v>
      </c>
      <c r="Q196" s="48" t="s">
        <v>100</v>
      </c>
      <c r="R196" s="7">
        <f t="shared" ref="R196:R198" si="646">ROUND(N196*G196,2)</f>
        <v>0</v>
      </c>
      <c r="S196" s="7">
        <f t="shared" ref="S196:S198" si="647">ROUND(O196*G196,2)</f>
        <v>0</v>
      </c>
      <c r="T196" s="8">
        <f t="shared" ref="T196:T198" si="648">ROUND(R196+S196,2)</f>
        <v>0</v>
      </c>
    </row>
    <row r="197" spans="1:29" ht="48" x14ac:dyDescent="0.25">
      <c r="A197" s="54" t="s">
        <v>472</v>
      </c>
      <c r="B197" s="46" t="s">
        <v>91</v>
      </c>
      <c r="C197" s="75">
        <v>100722</v>
      </c>
      <c r="D197" s="74" t="s">
        <v>43</v>
      </c>
      <c r="E197" s="6" t="s">
        <v>36</v>
      </c>
      <c r="F197" s="6" t="s">
        <v>159</v>
      </c>
      <c r="G197" s="47">
        <v>32.85</v>
      </c>
      <c r="H197" s="7"/>
      <c r="I197" s="7"/>
      <c r="J197" s="7">
        <f t="shared" si="639"/>
        <v>0</v>
      </c>
      <c r="K197" s="7">
        <f t="shared" si="640"/>
        <v>0</v>
      </c>
      <c r="L197" s="7">
        <f t="shared" si="641"/>
        <v>0</v>
      </c>
      <c r="M197" s="7">
        <f t="shared" si="642"/>
        <v>0</v>
      </c>
      <c r="N197" s="7">
        <f t="shared" si="643"/>
        <v>0</v>
      </c>
      <c r="O197" s="7">
        <f t="shared" si="644"/>
        <v>0</v>
      </c>
      <c r="P197" s="7">
        <f t="shared" si="645"/>
        <v>0</v>
      </c>
      <c r="Q197" s="48" t="s">
        <v>100</v>
      </c>
      <c r="R197" s="7">
        <f t="shared" si="646"/>
        <v>0</v>
      </c>
      <c r="S197" s="7">
        <f t="shared" si="647"/>
        <v>0</v>
      </c>
      <c r="T197" s="8">
        <f t="shared" si="648"/>
        <v>0</v>
      </c>
    </row>
    <row r="198" spans="1:29" ht="48" x14ac:dyDescent="0.25">
      <c r="A198" s="54" t="s">
        <v>473</v>
      </c>
      <c r="B198" s="46" t="s">
        <v>91</v>
      </c>
      <c r="C198" s="75">
        <v>100746</v>
      </c>
      <c r="D198" s="74" t="s">
        <v>45</v>
      </c>
      <c r="E198" s="6" t="s">
        <v>36</v>
      </c>
      <c r="F198" s="6"/>
      <c r="G198" s="47">
        <v>65.7</v>
      </c>
      <c r="H198" s="7"/>
      <c r="I198" s="7"/>
      <c r="J198" s="7">
        <f t="shared" si="639"/>
        <v>0</v>
      </c>
      <c r="K198" s="7">
        <f t="shared" si="640"/>
        <v>0</v>
      </c>
      <c r="L198" s="7">
        <f t="shared" si="641"/>
        <v>0</v>
      </c>
      <c r="M198" s="7">
        <f t="shared" si="642"/>
        <v>0</v>
      </c>
      <c r="N198" s="7">
        <f t="shared" si="643"/>
        <v>0</v>
      </c>
      <c r="O198" s="7">
        <f t="shared" si="644"/>
        <v>0</v>
      </c>
      <c r="P198" s="7">
        <f t="shared" si="645"/>
        <v>0</v>
      </c>
      <c r="Q198" s="48" t="s">
        <v>100</v>
      </c>
      <c r="R198" s="7">
        <f t="shared" si="646"/>
        <v>0</v>
      </c>
      <c r="S198" s="7">
        <f t="shared" si="647"/>
        <v>0</v>
      </c>
      <c r="T198" s="8">
        <f t="shared" si="648"/>
        <v>0</v>
      </c>
    </row>
    <row r="199" spans="1:29" x14ac:dyDescent="0.25">
      <c r="A199" s="22"/>
      <c r="B199" s="22"/>
      <c r="C199" s="11"/>
      <c r="D199" s="39"/>
      <c r="E199" s="11"/>
      <c r="F199" s="11"/>
      <c r="G199" s="12"/>
      <c r="H199" s="16"/>
      <c r="I199" s="16"/>
      <c r="J199" s="16"/>
      <c r="K199" s="16"/>
      <c r="L199" s="16"/>
      <c r="M199" s="16"/>
      <c r="N199" s="14"/>
      <c r="O199" s="14"/>
      <c r="P199" s="14"/>
      <c r="Q199" s="14"/>
      <c r="R199" s="14"/>
      <c r="S199" s="14"/>
      <c r="T199" s="15"/>
    </row>
    <row r="200" spans="1:29" s="88" customFormat="1" x14ac:dyDescent="0.25">
      <c r="A200" s="49">
        <v>9</v>
      </c>
      <c r="B200" s="77"/>
      <c r="C200" s="78"/>
      <c r="D200" s="52" t="s">
        <v>571</v>
      </c>
      <c r="E200" s="79"/>
      <c r="F200" s="79"/>
      <c r="G200" s="80"/>
      <c r="H200" s="80"/>
      <c r="I200" s="80"/>
      <c r="J200" s="81"/>
      <c r="K200" s="81"/>
      <c r="L200" s="81"/>
      <c r="M200" s="81"/>
      <c r="N200" s="82"/>
      <c r="O200" s="82"/>
      <c r="P200" s="82"/>
      <c r="Q200" s="82"/>
      <c r="R200" s="83">
        <f>R201+R207+R214+R219+R224+R228+R232+R235+R238</f>
        <v>0</v>
      </c>
      <c r="S200" s="83">
        <f>S201+S207+S214+S219+S224+S228+S232+S235+S238</f>
        <v>0</v>
      </c>
      <c r="T200" s="83">
        <f>T201+T207+T214+T219+T224+T228+T232+T235+T238</f>
        <v>0</v>
      </c>
      <c r="U200" s="65"/>
      <c r="V200" s="65"/>
      <c r="W200" s="65"/>
      <c r="X200" s="65"/>
      <c r="Y200" s="65"/>
      <c r="Z200" s="65"/>
      <c r="AA200" s="65"/>
      <c r="AB200" s="65"/>
      <c r="AC200" s="65"/>
    </row>
    <row r="201" spans="1:29" s="88" customFormat="1" x14ac:dyDescent="0.25">
      <c r="A201" s="49" t="s">
        <v>29</v>
      </c>
      <c r="B201" s="50"/>
      <c r="C201" s="51"/>
      <c r="D201" s="52" t="s">
        <v>572</v>
      </c>
      <c r="E201" s="52"/>
      <c r="F201" s="52"/>
      <c r="G201" s="53"/>
      <c r="H201" s="55"/>
      <c r="I201" s="55"/>
      <c r="J201" s="55"/>
      <c r="K201" s="55">
        <f>ROUND(SUM(K202:K206),2)</f>
        <v>0</v>
      </c>
      <c r="L201" s="55">
        <f t="shared" ref="L201:M201" si="649">ROUND(SUM(L202:L206),2)</f>
        <v>0</v>
      </c>
      <c r="M201" s="55">
        <f t="shared" si="649"/>
        <v>0</v>
      </c>
      <c r="N201" s="55"/>
      <c r="O201" s="55"/>
      <c r="P201" s="55"/>
      <c r="Q201" s="55"/>
      <c r="R201" s="55">
        <f>ROUND(SUM(R202:R206),2)</f>
        <v>0</v>
      </c>
      <c r="S201" s="55">
        <f t="shared" ref="S201:T201" si="650">ROUND(SUM(S202:S206),2)</f>
        <v>0</v>
      </c>
      <c r="T201" s="55">
        <f t="shared" si="650"/>
        <v>0</v>
      </c>
      <c r="U201" s="65"/>
      <c r="V201" s="65"/>
      <c r="W201" s="65"/>
      <c r="X201" s="65"/>
      <c r="Y201" s="65"/>
      <c r="Z201" s="65"/>
      <c r="AA201" s="65"/>
      <c r="AB201" s="65"/>
      <c r="AC201" s="65"/>
    </row>
    <row r="202" spans="1:29" s="88" customFormat="1" ht="24" x14ac:dyDescent="0.25">
      <c r="A202" s="54" t="s">
        <v>476</v>
      </c>
      <c r="B202" s="46" t="s">
        <v>91</v>
      </c>
      <c r="C202" s="76">
        <v>96545</v>
      </c>
      <c r="D202" s="74" t="s">
        <v>206</v>
      </c>
      <c r="E202" s="6" t="s">
        <v>33</v>
      </c>
      <c r="F202" s="6" t="s">
        <v>136</v>
      </c>
      <c r="G202" s="47">
        <v>5.3087999999999997</v>
      </c>
      <c r="H202" s="7"/>
      <c r="I202" s="7"/>
      <c r="J202" s="7">
        <f t="shared" ref="J202:J203" si="651">ROUND((I202+H202),2)</f>
        <v>0</v>
      </c>
      <c r="K202" s="7">
        <f t="shared" ref="K202:K203" si="652">ROUND((H202*G202),2)</f>
        <v>0</v>
      </c>
      <c r="L202" s="7">
        <f t="shared" ref="L202:L203" si="653">ROUND((I202*G202),2)</f>
        <v>0</v>
      </c>
      <c r="M202" s="7">
        <f t="shared" ref="M202:M203" si="654">ROUND((L202+K202),2)</f>
        <v>0</v>
      </c>
      <c r="N202" s="7">
        <f t="shared" ref="N202:N203" si="655">ROUND((IF(Q202="BDI 1",((1+($T$3/100))*H202),((1+($T$4/100))*H202))),2)</f>
        <v>0</v>
      </c>
      <c r="O202" s="7">
        <f t="shared" ref="O202:O203" si="656">ROUND((IF(Q202="BDI 1",((1+($T$3/100))*I202),((1+($T$4/100))*I202))),2)</f>
        <v>0</v>
      </c>
      <c r="P202" s="7">
        <f t="shared" ref="P202:P203" si="657">ROUND((N202+O202),2)</f>
        <v>0</v>
      </c>
      <c r="Q202" s="48" t="s">
        <v>100</v>
      </c>
      <c r="R202" s="7">
        <f t="shared" ref="R202:R203" si="658">ROUND(N202*G202,2)</f>
        <v>0</v>
      </c>
      <c r="S202" s="7">
        <f t="shared" ref="S202:S203" si="659">ROUND(O202*G202,2)</f>
        <v>0</v>
      </c>
      <c r="T202" s="8">
        <f t="shared" ref="T202:T203" si="660">ROUND(R202+S202,2)</f>
        <v>0</v>
      </c>
      <c r="U202" s="65"/>
      <c r="V202" s="65"/>
      <c r="W202" s="65"/>
      <c r="X202" s="65"/>
      <c r="Y202" s="65"/>
      <c r="Z202" s="65"/>
      <c r="AA202" s="65"/>
      <c r="AB202" s="65"/>
      <c r="AC202" s="65"/>
    </row>
    <row r="203" spans="1:29" s="88" customFormat="1" ht="36" x14ac:dyDescent="0.25">
      <c r="A203" s="54" t="s">
        <v>477</v>
      </c>
      <c r="B203" s="46" t="s">
        <v>91</v>
      </c>
      <c r="C203" s="75">
        <v>96523</v>
      </c>
      <c r="D203" s="74" t="s">
        <v>213</v>
      </c>
      <c r="E203" s="6" t="s">
        <v>38</v>
      </c>
      <c r="F203" s="6" t="s">
        <v>159</v>
      </c>
      <c r="G203" s="47">
        <v>0.18</v>
      </c>
      <c r="H203" s="7"/>
      <c r="I203" s="7"/>
      <c r="J203" s="7">
        <f t="shared" si="651"/>
        <v>0</v>
      </c>
      <c r="K203" s="7">
        <f t="shared" si="652"/>
        <v>0</v>
      </c>
      <c r="L203" s="7">
        <f t="shared" si="653"/>
        <v>0</v>
      </c>
      <c r="M203" s="7">
        <f t="shared" si="654"/>
        <v>0</v>
      </c>
      <c r="N203" s="7">
        <f t="shared" si="655"/>
        <v>0</v>
      </c>
      <c r="O203" s="7">
        <f t="shared" si="656"/>
        <v>0</v>
      </c>
      <c r="P203" s="7">
        <f t="shared" si="657"/>
        <v>0</v>
      </c>
      <c r="Q203" s="48" t="s">
        <v>100</v>
      </c>
      <c r="R203" s="7">
        <f t="shared" si="658"/>
        <v>0</v>
      </c>
      <c r="S203" s="7">
        <f t="shared" si="659"/>
        <v>0</v>
      </c>
      <c r="T203" s="8">
        <f t="shared" si="660"/>
        <v>0</v>
      </c>
      <c r="U203" s="65"/>
      <c r="V203" s="65"/>
      <c r="W203" s="65"/>
      <c r="X203" s="65"/>
      <c r="Y203" s="65"/>
      <c r="Z203" s="65"/>
      <c r="AA203" s="65"/>
      <c r="AB203" s="65"/>
      <c r="AC203" s="65"/>
    </row>
    <row r="204" spans="1:29" s="88" customFormat="1" ht="24" x14ac:dyDescent="0.25">
      <c r="A204" s="54" t="s">
        <v>573</v>
      </c>
      <c r="B204" s="46" t="s">
        <v>91</v>
      </c>
      <c r="C204" s="75">
        <v>96617</v>
      </c>
      <c r="D204" s="74" t="s">
        <v>201</v>
      </c>
      <c r="E204" s="6" t="s">
        <v>36</v>
      </c>
      <c r="F204" s="6" t="s">
        <v>159</v>
      </c>
      <c r="G204" s="47">
        <v>0.72</v>
      </c>
      <c r="H204" s="7"/>
      <c r="I204" s="7"/>
      <c r="J204" s="7">
        <f t="shared" ref="J204:J206" si="661">ROUND((I204+H204),2)</f>
        <v>0</v>
      </c>
      <c r="K204" s="7">
        <f t="shared" ref="K204:K206" si="662">ROUND((H204*G204),2)</f>
        <v>0</v>
      </c>
      <c r="L204" s="7">
        <f t="shared" ref="L204:L206" si="663">ROUND((I204*G204),2)</f>
        <v>0</v>
      </c>
      <c r="M204" s="7">
        <f t="shared" ref="M204:M206" si="664">ROUND((L204+K204),2)</f>
        <v>0</v>
      </c>
      <c r="N204" s="7">
        <f t="shared" ref="N204:N206" si="665">ROUND((IF(Q204="BDI 1",((1+($T$3/100))*H204),((1+($T$4/100))*H204))),2)</f>
        <v>0</v>
      </c>
      <c r="O204" s="7">
        <f t="shared" ref="O204:O206" si="666">ROUND((IF(Q204="BDI 1",((1+($T$3/100))*I204),((1+($T$4/100))*I204))),2)</f>
        <v>0</v>
      </c>
      <c r="P204" s="7">
        <f t="shared" ref="P204:P206" si="667">ROUND((N204+O204),2)</f>
        <v>0</v>
      </c>
      <c r="Q204" s="48" t="s">
        <v>100</v>
      </c>
      <c r="R204" s="7">
        <f t="shared" ref="R204:R206" si="668">ROUND(N204*G204,2)</f>
        <v>0</v>
      </c>
      <c r="S204" s="7">
        <f t="shared" ref="S204:S206" si="669">ROUND(O204*G204,2)</f>
        <v>0</v>
      </c>
      <c r="T204" s="8">
        <f t="shared" ref="T204:T206" si="670">ROUND(R204+S204,2)</f>
        <v>0</v>
      </c>
      <c r="U204" s="65"/>
      <c r="V204" s="65"/>
      <c r="W204" s="65"/>
      <c r="X204" s="65"/>
      <c r="Y204" s="65"/>
      <c r="Z204" s="65"/>
      <c r="AA204" s="65"/>
      <c r="AB204" s="65"/>
      <c r="AC204" s="65"/>
    </row>
    <row r="205" spans="1:29" s="88" customFormat="1" ht="36" x14ac:dyDescent="0.25">
      <c r="A205" s="54" t="s">
        <v>574</v>
      </c>
      <c r="B205" s="46" t="s">
        <v>91</v>
      </c>
      <c r="C205" s="75">
        <v>96529</v>
      </c>
      <c r="D205" s="74" t="s">
        <v>204</v>
      </c>
      <c r="E205" s="6" t="s">
        <v>36</v>
      </c>
      <c r="F205" s="6" t="s">
        <v>159</v>
      </c>
      <c r="G205" s="47">
        <v>1.2</v>
      </c>
      <c r="H205" s="7"/>
      <c r="I205" s="7"/>
      <c r="J205" s="7">
        <f t="shared" si="661"/>
        <v>0</v>
      </c>
      <c r="K205" s="7">
        <f t="shared" si="662"/>
        <v>0</v>
      </c>
      <c r="L205" s="7">
        <f t="shared" si="663"/>
        <v>0</v>
      </c>
      <c r="M205" s="7">
        <f t="shared" si="664"/>
        <v>0</v>
      </c>
      <c r="N205" s="7">
        <f t="shared" si="665"/>
        <v>0</v>
      </c>
      <c r="O205" s="7">
        <f t="shared" si="666"/>
        <v>0</v>
      </c>
      <c r="P205" s="7">
        <f t="shared" si="667"/>
        <v>0</v>
      </c>
      <c r="Q205" s="48" t="s">
        <v>100</v>
      </c>
      <c r="R205" s="7">
        <f t="shared" si="668"/>
        <v>0</v>
      </c>
      <c r="S205" s="7">
        <f t="shared" si="669"/>
        <v>0</v>
      </c>
      <c r="T205" s="8">
        <f t="shared" si="670"/>
        <v>0</v>
      </c>
      <c r="U205" s="65"/>
      <c r="V205" s="65"/>
      <c r="W205" s="65"/>
      <c r="X205" s="65"/>
      <c r="Y205" s="65"/>
      <c r="Z205" s="65"/>
      <c r="AA205" s="65"/>
      <c r="AB205" s="65"/>
      <c r="AC205" s="65"/>
    </row>
    <row r="206" spans="1:29" s="88" customFormat="1" ht="24" x14ac:dyDescent="0.25">
      <c r="A206" s="54" t="s">
        <v>575</v>
      </c>
      <c r="B206" s="46" t="s">
        <v>91</v>
      </c>
      <c r="C206" s="75">
        <v>96558</v>
      </c>
      <c r="D206" s="74" t="s">
        <v>209</v>
      </c>
      <c r="E206" s="6" t="s">
        <v>38</v>
      </c>
      <c r="F206" s="6" t="s">
        <v>159</v>
      </c>
      <c r="G206" s="47">
        <v>0.18</v>
      </c>
      <c r="H206" s="7"/>
      <c r="I206" s="7"/>
      <c r="J206" s="7">
        <f t="shared" si="661"/>
        <v>0</v>
      </c>
      <c r="K206" s="7">
        <f t="shared" si="662"/>
        <v>0</v>
      </c>
      <c r="L206" s="7">
        <f t="shared" si="663"/>
        <v>0</v>
      </c>
      <c r="M206" s="7">
        <f t="shared" si="664"/>
        <v>0</v>
      </c>
      <c r="N206" s="7">
        <f t="shared" si="665"/>
        <v>0</v>
      </c>
      <c r="O206" s="7">
        <f t="shared" si="666"/>
        <v>0</v>
      </c>
      <c r="P206" s="7">
        <f t="shared" si="667"/>
        <v>0</v>
      </c>
      <c r="Q206" s="48" t="s">
        <v>100</v>
      </c>
      <c r="R206" s="7">
        <f t="shared" si="668"/>
        <v>0</v>
      </c>
      <c r="S206" s="7">
        <f t="shared" si="669"/>
        <v>0</v>
      </c>
      <c r="T206" s="8">
        <f t="shared" si="670"/>
        <v>0</v>
      </c>
      <c r="U206" s="65"/>
      <c r="V206" s="65"/>
      <c r="W206" s="65"/>
      <c r="X206" s="65"/>
      <c r="Y206" s="65"/>
      <c r="Z206" s="65"/>
      <c r="AA206" s="65"/>
      <c r="AB206" s="65"/>
      <c r="AC206" s="65"/>
    </row>
    <row r="207" spans="1:29" s="88" customFormat="1" x14ac:dyDescent="0.25">
      <c r="A207" s="49" t="s">
        <v>30</v>
      </c>
      <c r="B207" s="50"/>
      <c r="C207" s="51"/>
      <c r="D207" s="52" t="s">
        <v>576</v>
      </c>
      <c r="E207" s="52"/>
      <c r="F207" s="52"/>
      <c r="G207" s="53"/>
      <c r="H207" s="55"/>
      <c r="I207" s="55"/>
      <c r="J207" s="55"/>
      <c r="K207" s="55">
        <f>ROUND(SUM(K208:K213),2)</f>
        <v>0</v>
      </c>
      <c r="L207" s="55">
        <f t="shared" ref="L207:M207" si="671">ROUND(SUM(L208:L213),2)</f>
        <v>0</v>
      </c>
      <c r="M207" s="55">
        <f t="shared" si="671"/>
        <v>0</v>
      </c>
      <c r="N207" s="55"/>
      <c r="O207" s="55"/>
      <c r="P207" s="55"/>
      <c r="Q207" s="55"/>
      <c r="R207" s="55">
        <f>ROUND(SUM(R208:R213),2)</f>
        <v>0</v>
      </c>
      <c r="S207" s="55">
        <f t="shared" ref="S207:T207" si="672">ROUND(SUM(S208:S213),2)</f>
        <v>0</v>
      </c>
      <c r="T207" s="55">
        <f t="shared" si="672"/>
        <v>0</v>
      </c>
      <c r="U207" s="65"/>
      <c r="V207" s="65"/>
      <c r="W207" s="65"/>
      <c r="X207" s="65"/>
      <c r="Y207" s="65"/>
      <c r="Z207" s="65"/>
      <c r="AA207" s="65"/>
      <c r="AB207" s="65"/>
      <c r="AC207" s="65"/>
    </row>
    <row r="208" spans="1:29" s="88" customFormat="1" ht="36" x14ac:dyDescent="0.25">
      <c r="A208" s="54" t="s">
        <v>478</v>
      </c>
      <c r="B208" s="46" t="s">
        <v>91</v>
      </c>
      <c r="C208" s="76">
        <v>96525</v>
      </c>
      <c r="D208" s="74" t="s">
        <v>214</v>
      </c>
      <c r="E208" s="6" t="s">
        <v>38</v>
      </c>
      <c r="F208" s="6" t="s">
        <v>136</v>
      </c>
      <c r="G208" s="47">
        <v>0.17779999999999999</v>
      </c>
      <c r="H208" s="7"/>
      <c r="I208" s="7"/>
      <c r="J208" s="7">
        <f t="shared" ref="J208:J209" si="673">ROUND((I208+H208),2)</f>
        <v>0</v>
      </c>
      <c r="K208" s="7">
        <f t="shared" ref="K208:K209" si="674">ROUND((H208*G208),2)</f>
        <v>0</v>
      </c>
      <c r="L208" s="7">
        <f t="shared" ref="L208:L209" si="675">ROUND((I208*G208),2)</f>
        <v>0</v>
      </c>
      <c r="M208" s="7">
        <f t="shared" ref="M208:M209" si="676">ROUND((L208+K208),2)</f>
        <v>0</v>
      </c>
      <c r="N208" s="7">
        <f t="shared" ref="N208:N209" si="677">ROUND((IF(Q208="BDI 1",((1+($T$3/100))*H208),((1+($T$4/100))*H208))),2)</f>
        <v>0</v>
      </c>
      <c r="O208" s="7">
        <f t="shared" ref="O208:O209" si="678">ROUND((IF(Q208="BDI 1",((1+($T$3/100))*I208),((1+($T$4/100))*I208))),2)</f>
        <v>0</v>
      </c>
      <c r="P208" s="7">
        <f t="shared" ref="P208:P209" si="679">ROUND((N208+O208),2)</f>
        <v>0</v>
      </c>
      <c r="Q208" s="48" t="s">
        <v>100</v>
      </c>
      <c r="R208" s="7">
        <f t="shared" ref="R208:R209" si="680">ROUND(N208*G208,2)</f>
        <v>0</v>
      </c>
      <c r="S208" s="7">
        <f t="shared" ref="S208:S209" si="681">ROUND(O208*G208,2)</f>
        <v>0</v>
      </c>
      <c r="T208" s="8">
        <f t="shared" ref="T208:T209" si="682">ROUND(R208+S208,2)</f>
        <v>0</v>
      </c>
      <c r="U208" s="65"/>
      <c r="V208" s="65"/>
      <c r="W208" s="65"/>
      <c r="X208" s="65"/>
      <c r="Y208" s="65"/>
      <c r="Z208" s="65"/>
      <c r="AA208" s="65"/>
      <c r="AB208" s="65"/>
      <c r="AC208" s="65"/>
    </row>
    <row r="209" spans="1:29" s="88" customFormat="1" ht="36" x14ac:dyDescent="0.25">
      <c r="A209" s="54" t="s">
        <v>479</v>
      </c>
      <c r="B209" s="46" t="s">
        <v>91</v>
      </c>
      <c r="C209" s="76">
        <v>96530</v>
      </c>
      <c r="D209" s="74" t="s">
        <v>205</v>
      </c>
      <c r="E209" s="6" t="s">
        <v>36</v>
      </c>
      <c r="F209" s="6" t="s">
        <v>159</v>
      </c>
      <c r="G209" s="47">
        <v>1.7779999999999998</v>
      </c>
      <c r="H209" s="7"/>
      <c r="I209" s="7"/>
      <c r="J209" s="7">
        <f t="shared" si="673"/>
        <v>0</v>
      </c>
      <c r="K209" s="7">
        <f t="shared" si="674"/>
        <v>0</v>
      </c>
      <c r="L209" s="7">
        <f t="shared" si="675"/>
        <v>0</v>
      </c>
      <c r="M209" s="7">
        <f t="shared" si="676"/>
        <v>0</v>
      </c>
      <c r="N209" s="7">
        <f t="shared" si="677"/>
        <v>0</v>
      </c>
      <c r="O209" s="7">
        <f t="shared" si="678"/>
        <v>0</v>
      </c>
      <c r="P209" s="7">
        <f t="shared" si="679"/>
        <v>0</v>
      </c>
      <c r="Q209" s="48" t="s">
        <v>100</v>
      </c>
      <c r="R209" s="7">
        <f t="shared" si="680"/>
        <v>0</v>
      </c>
      <c r="S209" s="7">
        <f t="shared" si="681"/>
        <v>0</v>
      </c>
      <c r="T209" s="8">
        <f t="shared" si="682"/>
        <v>0</v>
      </c>
      <c r="U209" s="65"/>
      <c r="V209" s="65"/>
      <c r="W209" s="65"/>
      <c r="X209" s="65"/>
      <c r="Y209" s="65"/>
      <c r="Z209" s="65"/>
      <c r="AA209" s="65"/>
      <c r="AB209" s="65"/>
      <c r="AC209" s="65"/>
    </row>
    <row r="210" spans="1:29" s="88" customFormat="1" ht="36" x14ac:dyDescent="0.25">
      <c r="A210" s="54" t="s">
        <v>526</v>
      </c>
      <c r="B210" s="46" t="s">
        <v>91</v>
      </c>
      <c r="C210" s="75">
        <v>104919</v>
      </c>
      <c r="D210" s="74" t="s">
        <v>207</v>
      </c>
      <c r="E210" s="6" t="s">
        <v>33</v>
      </c>
      <c r="F210" s="6" t="s">
        <v>159</v>
      </c>
      <c r="G210" s="47">
        <v>6.2687200000000001</v>
      </c>
      <c r="H210" s="7"/>
      <c r="I210" s="7"/>
      <c r="J210" s="7">
        <f t="shared" ref="J210" si="683">ROUND((I210+H210),2)</f>
        <v>0</v>
      </c>
      <c r="K210" s="7">
        <f t="shared" ref="K210" si="684">ROUND((H210*G210),2)</f>
        <v>0</v>
      </c>
      <c r="L210" s="7">
        <f t="shared" ref="L210" si="685">ROUND((I210*G210),2)</f>
        <v>0</v>
      </c>
      <c r="M210" s="7">
        <f t="shared" ref="M210" si="686">ROUND((L210+K210),2)</f>
        <v>0</v>
      </c>
      <c r="N210" s="7">
        <f t="shared" ref="N210" si="687">ROUND((IF(Q210="BDI 1",((1+($T$3/100))*H210),((1+($T$4/100))*H210))),2)</f>
        <v>0</v>
      </c>
      <c r="O210" s="7">
        <f t="shared" ref="O210" si="688">ROUND((IF(Q210="BDI 1",((1+($T$3/100))*I210),((1+($T$4/100))*I210))),2)</f>
        <v>0</v>
      </c>
      <c r="P210" s="7">
        <f t="shared" ref="P210" si="689">ROUND((N210+O210),2)</f>
        <v>0</v>
      </c>
      <c r="Q210" s="48" t="s">
        <v>100</v>
      </c>
      <c r="R210" s="7">
        <f t="shared" ref="R210" si="690">ROUND(N210*G210,2)</f>
        <v>0</v>
      </c>
      <c r="S210" s="7">
        <f t="shared" ref="S210" si="691">ROUND(O210*G210,2)</f>
        <v>0</v>
      </c>
      <c r="T210" s="8">
        <f t="shared" ref="T210" si="692">ROUND(R210+S210,2)</f>
        <v>0</v>
      </c>
      <c r="U210" s="65"/>
      <c r="V210" s="65"/>
      <c r="W210" s="65"/>
      <c r="X210" s="65"/>
      <c r="Y210" s="65"/>
      <c r="Z210" s="65"/>
      <c r="AA210" s="65"/>
      <c r="AB210" s="65"/>
      <c r="AC210" s="65"/>
    </row>
    <row r="211" spans="1:29" s="88" customFormat="1" ht="36" x14ac:dyDescent="0.25">
      <c r="A211" s="54" t="s">
        <v>577</v>
      </c>
      <c r="B211" s="46" t="s">
        <v>91</v>
      </c>
      <c r="C211" s="75">
        <v>104916</v>
      </c>
      <c r="D211" s="74" t="s">
        <v>210</v>
      </c>
      <c r="E211" s="6" t="s">
        <v>33</v>
      </c>
      <c r="F211" s="6" t="s">
        <v>159</v>
      </c>
      <c r="G211" s="47">
        <v>2.4609199999999998</v>
      </c>
      <c r="H211" s="7"/>
      <c r="I211" s="7"/>
      <c r="J211" s="7">
        <f t="shared" ref="J211:J212" si="693">ROUND((I211+H211),2)</f>
        <v>0</v>
      </c>
      <c r="K211" s="7">
        <f t="shared" ref="K211:K212" si="694">ROUND((H211*G211),2)</f>
        <v>0</v>
      </c>
      <c r="L211" s="7">
        <f t="shared" ref="L211:L212" si="695">ROUND((I211*G211),2)</f>
        <v>0</v>
      </c>
      <c r="M211" s="7">
        <f t="shared" ref="M211:M212" si="696">ROUND((L211+K211),2)</f>
        <v>0</v>
      </c>
      <c r="N211" s="7">
        <f t="shared" ref="N211:N212" si="697">ROUND((IF(Q211="BDI 1",((1+($T$3/100))*H211),((1+($T$4/100))*H211))),2)</f>
        <v>0</v>
      </c>
      <c r="O211" s="7">
        <f t="shared" ref="O211:O212" si="698">ROUND((IF(Q211="BDI 1",((1+($T$3/100))*I211),((1+($T$4/100))*I211))),2)</f>
        <v>0</v>
      </c>
      <c r="P211" s="7">
        <f t="shared" ref="P211:P212" si="699">ROUND((N211+O211),2)</f>
        <v>0</v>
      </c>
      <c r="Q211" s="48" t="s">
        <v>100</v>
      </c>
      <c r="R211" s="7">
        <f t="shared" ref="R211:R212" si="700">ROUND(N211*G211,2)</f>
        <v>0</v>
      </c>
      <c r="S211" s="7">
        <f t="shared" ref="S211:S212" si="701">ROUND(O211*G211,2)</f>
        <v>0</v>
      </c>
      <c r="T211" s="8">
        <f t="shared" ref="T211:T212" si="702">ROUND(R211+S211,2)</f>
        <v>0</v>
      </c>
      <c r="U211" s="65"/>
      <c r="V211" s="65"/>
      <c r="W211" s="65"/>
      <c r="X211" s="65"/>
      <c r="Y211" s="65"/>
      <c r="Z211" s="65"/>
      <c r="AA211" s="65"/>
      <c r="AB211" s="65"/>
      <c r="AC211" s="65"/>
    </row>
    <row r="212" spans="1:29" s="88" customFormat="1" ht="36" x14ac:dyDescent="0.25">
      <c r="A212" s="54" t="s">
        <v>585</v>
      </c>
      <c r="B212" s="46" t="s">
        <v>91</v>
      </c>
      <c r="C212" s="75">
        <v>96555</v>
      </c>
      <c r="D212" s="74" t="s">
        <v>208</v>
      </c>
      <c r="E212" s="6" t="s">
        <v>38</v>
      </c>
      <c r="F212" s="6" t="s">
        <v>159</v>
      </c>
      <c r="G212" s="47">
        <v>0.17779999999999999</v>
      </c>
      <c r="H212" s="7"/>
      <c r="I212" s="7"/>
      <c r="J212" s="7">
        <f t="shared" si="693"/>
        <v>0</v>
      </c>
      <c r="K212" s="7">
        <f t="shared" si="694"/>
        <v>0</v>
      </c>
      <c r="L212" s="7">
        <f t="shared" si="695"/>
        <v>0</v>
      </c>
      <c r="M212" s="7">
        <f t="shared" si="696"/>
        <v>0</v>
      </c>
      <c r="N212" s="7">
        <f t="shared" si="697"/>
        <v>0</v>
      </c>
      <c r="O212" s="7">
        <f t="shared" si="698"/>
        <v>0</v>
      </c>
      <c r="P212" s="7">
        <f t="shared" si="699"/>
        <v>0</v>
      </c>
      <c r="Q212" s="48" t="s">
        <v>100</v>
      </c>
      <c r="R212" s="7">
        <f t="shared" si="700"/>
        <v>0</v>
      </c>
      <c r="S212" s="7">
        <f t="shared" si="701"/>
        <v>0</v>
      </c>
      <c r="T212" s="8">
        <f t="shared" si="702"/>
        <v>0</v>
      </c>
      <c r="U212" s="65"/>
      <c r="V212" s="65"/>
      <c r="W212" s="65"/>
      <c r="X212" s="65"/>
      <c r="Y212" s="65"/>
      <c r="Z212" s="65"/>
      <c r="AA212" s="65"/>
      <c r="AB212" s="65"/>
      <c r="AC212" s="65"/>
    </row>
    <row r="213" spans="1:29" s="88" customFormat="1" ht="24" x14ac:dyDescent="0.25">
      <c r="A213" s="54" t="s">
        <v>695</v>
      </c>
      <c r="B213" s="46" t="s">
        <v>91</v>
      </c>
      <c r="C213" s="75">
        <v>98557</v>
      </c>
      <c r="D213" s="74" t="s">
        <v>184</v>
      </c>
      <c r="E213" s="6" t="s">
        <v>36</v>
      </c>
      <c r="F213" s="6" t="s">
        <v>159</v>
      </c>
      <c r="G213" s="47">
        <v>2.0299999999999998</v>
      </c>
      <c r="H213" s="7"/>
      <c r="I213" s="7"/>
      <c r="J213" s="7">
        <f t="shared" ref="J213" si="703">ROUND((I213+H213),2)</f>
        <v>0</v>
      </c>
      <c r="K213" s="7">
        <f t="shared" ref="K213" si="704">ROUND((H213*G213),2)</f>
        <v>0</v>
      </c>
      <c r="L213" s="7">
        <f t="shared" ref="L213" si="705">ROUND((I213*G213),2)</f>
        <v>0</v>
      </c>
      <c r="M213" s="7">
        <f t="shared" ref="M213" si="706">ROUND((L213+K213),2)</f>
        <v>0</v>
      </c>
      <c r="N213" s="7">
        <f t="shared" ref="N213" si="707">ROUND((IF(Q213="BDI 1",((1+($T$3/100))*H213),((1+($T$4/100))*H213))),2)</f>
        <v>0</v>
      </c>
      <c r="O213" s="7">
        <f t="shared" ref="O213" si="708">ROUND((IF(Q213="BDI 1",((1+($T$3/100))*I213),((1+($T$4/100))*I213))),2)</f>
        <v>0</v>
      </c>
      <c r="P213" s="7">
        <f t="shared" ref="P213" si="709">ROUND((N213+O213),2)</f>
        <v>0</v>
      </c>
      <c r="Q213" s="48" t="s">
        <v>100</v>
      </c>
      <c r="R213" s="7">
        <f t="shared" ref="R213" si="710">ROUND(N213*G213,2)</f>
        <v>0</v>
      </c>
      <c r="S213" s="7">
        <f t="shared" ref="S213" si="711">ROUND(O213*G213,2)</f>
        <v>0</v>
      </c>
      <c r="T213" s="8">
        <f t="shared" ref="T213" si="712">ROUND(R213+S213,2)</f>
        <v>0</v>
      </c>
      <c r="U213" s="65"/>
      <c r="V213" s="65"/>
      <c r="W213" s="65"/>
      <c r="X213" s="65"/>
      <c r="Y213" s="65"/>
      <c r="Z213" s="65"/>
      <c r="AA213" s="65"/>
      <c r="AB213" s="65"/>
      <c r="AC213" s="65"/>
    </row>
    <row r="214" spans="1:29" s="88" customFormat="1" x14ac:dyDescent="0.25">
      <c r="A214" s="49" t="s">
        <v>578</v>
      </c>
      <c r="B214" s="50"/>
      <c r="C214" s="51"/>
      <c r="D214" s="52" t="s">
        <v>583</v>
      </c>
      <c r="E214" s="52"/>
      <c r="F214" s="52"/>
      <c r="G214" s="53"/>
      <c r="H214" s="55"/>
      <c r="I214" s="55"/>
      <c r="J214" s="55"/>
      <c r="K214" s="55">
        <f>ROUND(SUM(K215:K218),2)</f>
        <v>0</v>
      </c>
      <c r="L214" s="55">
        <f t="shared" ref="L214:M214" si="713">ROUND(SUM(L215:L218),2)</f>
        <v>0</v>
      </c>
      <c r="M214" s="55">
        <f t="shared" si="713"/>
        <v>0</v>
      </c>
      <c r="N214" s="55"/>
      <c r="O214" s="55"/>
      <c r="P214" s="55"/>
      <c r="Q214" s="55"/>
      <c r="R214" s="55">
        <f t="shared" ref="R214" si="714">ROUND(SUM(R215:R218),2)</f>
        <v>0</v>
      </c>
      <c r="S214" s="55">
        <f t="shared" ref="S214" si="715">ROUND(SUM(S215:S218),2)</f>
        <v>0</v>
      </c>
      <c r="T214" s="55">
        <f t="shared" ref="T214" si="716">ROUND(SUM(T215:T218),2)</f>
        <v>0</v>
      </c>
      <c r="U214" s="65"/>
      <c r="V214" s="65"/>
      <c r="W214" s="65"/>
      <c r="X214" s="65"/>
      <c r="Y214" s="65"/>
      <c r="Z214" s="65"/>
      <c r="AA214" s="65"/>
      <c r="AB214" s="65"/>
      <c r="AC214" s="65"/>
    </row>
    <row r="215" spans="1:29" s="88" customFormat="1" ht="24" x14ac:dyDescent="0.25">
      <c r="A215" s="54" t="s">
        <v>579</v>
      </c>
      <c r="B215" s="46" t="s">
        <v>91</v>
      </c>
      <c r="C215" s="76">
        <v>92270</v>
      </c>
      <c r="D215" s="74" t="s">
        <v>70</v>
      </c>
      <c r="E215" s="6" t="s">
        <v>36</v>
      </c>
      <c r="F215" s="6" t="s">
        <v>584</v>
      </c>
      <c r="G215" s="47">
        <v>2.2859999999999996</v>
      </c>
      <c r="H215" s="7"/>
      <c r="I215" s="7"/>
      <c r="J215" s="7">
        <f t="shared" ref="J215" si="717">ROUND((I215+H215),2)</f>
        <v>0</v>
      </c>
      <c r="K215" s="7">
        <f t="shared" ref="K215" si="718">ROUND((H215*G215),2)</f>
        <v>0</v>
      </c>
      <c r="L215" s="7">
        <f t="shared" ref="L215" si="719">ROUND((I215*G215),2)</f>
        <v>0</v>
      </c>
      <c r="M215" s="7">
        <f t="shared" ref="M215" si="720">ROUND((L215+K215),2)</f>
        <v>0</v>
      </c>
      <c r="N215" s="7">
        <f t="shared" ref="N215" si="721">ROUND((IF(Q215="BDI 1",((1+($T$3/100))*H215),((1+($T$4/100))*H215))),2)</f>
        <v>0</v>
      </c>
      <c r="O215" s="7">
        <f t="shared" ref="O215" si="722">ROUND((IF(Q215="BDI 1",((1+($T$3/100))*I215),((1+($T$4/100))*I215))),2)</f>
        <v>0</v>
      </c>
      <c r="P215" s="7">
        <f t="shared" ref="P215" si="723">ROUND((N215+O215),2)</f>
        <v>0</v>
      </c>
      <c r="Q215" s="48" t="s">
        <v>100</v>
      </c>
      <c r="R215" s="7">
        <f t="shared" ref="R215" si="724">ROUND(N215*G215,2)</f>
        <v>0</v>
      </c>
      <c r="S215" s="7">
        <f t="shared" ref="S215" si="725">ROUND(O215*G215,2)</f>
        <v>0</v>
      </c>
      <c r="T215" s="8">
        <f t="shared" ref="T215" si="726">ROUND(R215+S215,2)</f>
        <v>0</v>
      </c>
      <c r="U215" s="65"/>
      <c r="V215" s="65"/>
      <c r="W215" s="65"/>
      <c r="X215" s="65"/>
      <c r="Y215" s="65"/>
      <c r="Z215" s="65"/>
      <c r="AA215" s="65"/>
      <c r="AB215" s="65"/>
      <c r="AC215" s="65"/>
    </row>
    <row r="216" spans="1:29" s="88" customFormat="1" ht="36" x14ac:dyDescent="0.25">
      <c r="A216" s="54" t="s">
        <v>580</v>
      </c>
      <c r="B216" s="46" t="s">
        <v>91</v>
      </c>
      <c r="C216" s="76">
        <v>92762</v>
      </c>
      <c r="D216" s="74" t="s">
        <v>74</v>
      </c>
      <c r="E216" s="6" t="s">
        <v>33</v>
      </c>
      <c r="F216" s="6" t="s">
        <v>136</v>
      </c>
      <c r="G216" s="47">
        <v>6.2687200000000001</v>
      </c>
      <c r="H216" s="7"/>
      <c r="I216" s="7"/>
      <c r="J216" s="7">
        <f t="shared" ref="J216:J218" si="727">ROUND((I216+H216),2)</f>
        <v>0</v>
      </c>
      <c r="K216" s="7">
        <f t="shared" ref="K216:K218" si="728">ROUND((H216*G216),2)</f>
        <v>0</v>
      </c>
      <c r="L216" s="7">
        <f t="shared" ref="L216:L218" si="729">ROUND((I216*G216),2)</f>
        <v>0</v>
      </c>
      <c r="M216" s="7">
        <f t="shared" ref="M216:M218" si="730">ROUND((L216+K216),2)</f>
        <v>0</v>
      </c>
      <c r="N216" s="7">
        <f t="shared" ref="N216:N218" si="731">ROUND((IF(Q216="BDI 1",((1+($T$3/100))*H216),((1+($T$4/100))*H216))),2)</f>
        <v>0</v>
      </c>
      <c r="O216" s="7">
        <f t="shared" ref="O216:O218" si="732">ROUND((IF(Q216="BDI 1",((1+($T$3/100))*I216),((1+($T$4/100))*I216))),2)</f>
        <v>0</v>
      </c>
      <c r="P216" s="7">
        <f t="shared" ref="P216:P218" si="733">ROUND((N216+O216),2)</f>
        <v>0</v>
      </c>
      <c r="Q216" s="48" t="s">
        <v>100</v>
      </c>
      <c r="R216" s="7">
        <f t="shared" ref="R216:R218" si="734">ROUND(N216*G216,2)</f>
        <v>0</v>
      </c>
      <c r="S216" s="7">
        <f t="shared" ref="S216:S218" si="735">ROUND(O216*G216,2)</f>
        <v>0</v>
      </c>
      <c r="T216" s="8">
        <f t="shared" ref="T216:T218" si="736">ROUND(R216+S216,2)</f>
        <v>0</v>
      </c>
      <c r="U216" s="65"/>
      <c r="V216" s="65"/>
      <c r="W216" s="65"/>
      <c r="X216" s="65"/>
      <c r="Y216" s="65"/>
      <c r="Z216" s="65"/>
      <c r="AA216" s="65"/>
      <c r="AB216" s="65"/>
      <c r="AC216" s="65"/>
    </row>
    <row r="217" spans="1:29" s="88" customFormat="1" ht="36" x14ac:dyDescent="0.25">
      <c r="A217" s="54" t="s">
        <v>581</v>
      </c>
      <c r="B217" s="46" t="s">
        <v>91</v>
      </c>
      <c r="C217" s="75">
        <v>92759</v>
      </c>
      <c r="D217" s="74" t="s">
        <v>73</v>
      </c>
      <c r="E217" s="6" t="s">
        <v>33</v>
      </c>
      <c r="F217" s="6" t="s">
        <v>159</v>
      </c>
      <c r="G217" s="47">
        <v>2.4609199999999998</v>
      </c>
      <c r="H217" s="7"/>
      <c r="I217" s="7"/>
      <c r="J217" s="7">
        <f t="shared" si="727"/>
        <v>0</v>
      </c>
      <c r="K217" s="7">
        <f t="shared" si="728"/>
        <v>0</v>
      </c>
      <c r="L217" s="7">
        <f t="shared" si="729"/>
        <v>0</v>
      </c>
      <c r="M217" s="7">
        <f t="shared" si="730"/>
        <v>0</v>
      </c>
      <c r="N217" s="7">
        <f t="shared" si="731"/>
        <v>0</v>
      </c>
      <c r="O217" s="7">
        <f t="shared" si="732"/>
        <v>0</v>
      </c>
      <c r="P217" s="7">
        <f t="shared" si="733"/>
        <v>0</v>
      </c>
      <c r="Q217" s="48" t="s">
        <v>100</v>
      </c>
      <c r="R217" s="7">
        <f t="shared" si="734"/>
        <v>0</v>
      </c>
      <c r="S217" s="7">
        <f t="shared" si="735"/>
        <v>0</v>
      </c>
      <c r="T217" s="8">
        <f t="shared" si="736"/>
        <v>0</v>
      </c>
      <c r="U217" s="65"/>
      <c r="V217" s="65"/>
      <c r="W217" s="65"/>
      <c r="X217" s="65"/>
      <c r="Y217" s="65"/>
      <c r="Z217" s="65"/>
      <c r="AA217" s="65"/>
      <c r="AB217" s="65"/>
      <c r="AC217" s="65"/>
    </row>
    <row r="218" spans="1:29" s="88" customFormat="1" ht="36" x14ac:dyDescent="0.25">
      <c r="A218" s="54" t="s">
        <v>582</v>
      </c>
      <c r="B218" s="46" t="s">
        <v>91</v>
      </c>
      <c r="C218" s="75">
        <v>103674</v>
      </c>
      <c r="D218" s="74" t="s">
        <v>122</v>
      </c>
      <c r="E218" s="6" t="s">
        <v>38</v>
      </c>
      <c r="F218" s="6" t="s">
        <v>159</v>
      </c>
      <c r="G218" s="47">
        <v>0.17779999999999999</v>
      </c>
      <c r="H218" s="7"/>
      <c r="I218" s="7"/>
      <c r="J218" s="7">
        <f t="shared" si="727"/>
        <v>0</v>
      </c>
      <c r="K218" s="7">
        <f t="shared" si="728"/>
        <v>0</v>
      </c>
      <c r="L218" s="7">
        <f t="shared" si="729"/>
        <v>0</v>
      </c>
      <c r="M218" s="7">
        <f t="shared" si="730"/>
        <v>0</v>
      </c>
      <c r="N218" s="7">
        <f t="shared" si="731"/>
        <v>0</v>
      </c>
      <c r="O218" s="7">
        <f t="shared" si="732"/>
        <v>0</v>
      </c>
      <c r="P218" s="7">
        <f t="shared" si="733"/>
        <v>0</v>
      </c>
      <c r="Q218" s="48" t="s">
        <v>100</v>
      </c>
      <c r="R218" s="7">
        <f t="shared" si="734"/>
        <v>0</v>
      </c>
      <c r="S218" s="7">
        <f t="shared" si="735"/>
        <v>0</v>
      </c>
      <c r="T218" s="8">
        <f t="shared" si="736"/>
        <v>0</v>
      </c>
      <c r="U218" s="65"/>
      <c r="V218" s="65"/>
      <c r="W218" s="65"/>
      <c r="X218" s="65"/>
      <c r="Y218" s="65"/>
      <c r="Z218" s="65"/>
      <c r="AA218" s="65"/>
      <c r="AB218" s="65"/>
      <c r="AC218" s="65"/>
    </row>
    <row r="219" spans="1:29" s="88" customFormat="1" x14ac:dyDescent="0.25">
      <c r="A219" s="49" t="s">
        <v>586</v>
      </c>
      <c r="B219" s="50"/>
      <c r="C219" s="51"/>
      <c r="D219" s="52" t="s">
        <v>591</v>
      </c>
      <c r="E219" s="52"/>
      <c r="F219" s="52"/>
      <c r="G219" s="53"/>
      <c r="H219" s="55"/>
      <c r="I219" s="55"/>
      <c r="J219" s="55"/>
      <c r="K219" s="55">
        <f>ROUND(SUM(K220:K223),2)</f>
        <v>0</v>
      </c>
      <c r="L219" s="55">
        <f t="shared" ref="L219" si="737">ROUND(SUM(L220:L223),2)</f>
        <v>0</v>
      </c>
      <c r="M219" s="55">
        <f t="shared" ref="M219" si="738">ROUND(SUM(M220:M223),2)</f>
        <v>0</v>
      </c>
      <c r="N219" s="55"/>
      <c r="O219" s="55"/>
      <c r="P219" s="55"/>
      <c r="Q219" s="55"/>
      <c r="R219" s="55">
        <f t="shared" ref="R219" si="739">ROUND(SUM(R220:R223),2)</f>
        <v>0</v>
      </c>
      <c r="S219" s="55">
        <f t="shared" ref="S219" si="740">ROUND(SUM(S220:S223),2)</f>
        <v>0</v>
      </c>
      <c r="T219" s="55">
        <f t="shared" ref="T219" si="741">ROUND(SUM(T220:T223),2)</f>
        <v>0</v>
      </c>
      <c r="U219" s="65"/>
      <c r="V219" s="65"/>
      <c r="W219" s="65"/>
      <c r="X219" s="65"/>
      <c r="Y219" s="65"/>
      <c r="Z219" s="65"/>
      <c r="AA219" s="65"/>
      <c r="AB219" s="65"/>
      <c r="AC219" s="65"/>
    </row>
    <row r="220" spans="1:29" s="88" customFormat="1" ht="24" x14ac:dyDescent="0.25">
      <c r="A220" s="54" t="s">
        <v>587</v>
      </c>
      <c r="B220" s="46" t="s">
        <v>91</v>
      </c>
      <c r="C220" s="76">
        <v>92269</v>
      </c>
      <c r="D220" s="74" t="s">
        <v>69</v>
      </c>
      <c r="E220" s="6" t="s">
        <v>36</v>
      </c>
      <c r="F220" s="6" t="s">
        <v>584</v>
      </c>
      <c r="G220" s="47">
        <v>3.84</v>
      </c>
      <c r="H220" s="7"/>
      <c r="I220" s="7"/>
      <c r="J220" s="7">
        <f t="shared" ref="J220:J223" si="742">ROUND((I220+H220),2)</f>
        <v>0</v>
      </c>
      <c r="K220" s="7">
        <f t="shared" ref="K220:K223" si="743">ROUND((H220*G220),2)</f>
        <v>0</v>
      </c>
      <c r="L220" s="7">
        <f t="shared" ref="L220:L223" si="744">ROUND((I220*G220),2)</f>
        <v>0</v>
      </c>
      <c r="M220" s="7">
        <f t="shared" ref="M220:M223" si="745">ROUND((L220+K220),2)</f>
        <v>0</v>
      </c>
      <c r="N220" s="7">
        <f t="shared" ref="N220:N223" si="746">ROUND((IF(Q220="BDI 1",((1+($T$3/100))*H220),((1+($T$4/100))*H220))),2)</f>
        <v>0</v>
      </c>
      <c r="O220" s="7">
        <f t="shared" ref="O220:O223" si="747">ROUND((IF(Q220="BDI 1",((1+($T$3/100))*I220),((1+($T$4/100))*I220))),2)</f>
        <v>0</v>
      </c>
      <c r="P220" s="7">
        <f t="shared" ref="P220:P223" si="748">ROUND((N220+O220),2)</f>
        <v>0</v>
      </c>
      <c r="Q220" s="48" t="s">
        <v>100</v>
      </c>
      <c r="R220" s="7">
        <f t="shared" ref="R220:R223" si="749">ROUND(N220*G220,2)</f>
        <v>0</v>
      </c>
      <c r="S220" s="7">
        <f t="shared" ref="S220:S223" si="750">ROUND(O220*G220,2)</f>
        <v>0</v>
      </c>
      <c r="T220" s="8">
        <f t="shared" ref="T220:T223" si="751">ROUND(R220+S220,2)</f>
        <v>0</v>
      </c>
      <c r="U220" s="65"/>
      <c r="V220" s="65"/>
      <c r="W220" s="65"/>
      <c r="X220" s="65"/>
      <c r="Y220" s="65"/>
      <c r="Z220" s="65"/>
      <c r="AA220" s="65"/>
      <c r="AB220" s="65"/>
      <c r="AC220" s="65"/>
    </row>
    <row r="221" spans="1:29" s="88" customFormat="1" ht="36" x14ac:dyDescent="0.25">
      <c r="A221" s="54" t="s">
        <v>588</v>
      </c>
      <c r="B221" s="46" t="s">
        <v>91</v>
      </c>
      <c r="C221" s="76">
        <v>92762</v>
      </c>
      <c r="D221" s="74" t="s">
        <v>74</v>
      </c>
      <c r="E221" s="6" t="s">
        <v>33</v>
      </c>
      <c r="F221" s="6" t="s">
        <v>136</v>
      </c>
      <c r="G221" s="47">
        <v>5.9231999999999996</v>
      </c>
      <c r="H221" s="7"/>
      <c r="I221" s="7"/>
      <c r="J221" s="7">
        <f t="shared" si="742"/>
        <v>0</v>
      </c>
      <c r="K221" s="7">
        <f t="shared" si="743"/>
        <v>0</v>
      </c>
      <c r="L221" s="7">
        <f t="shared" si="744"/>
        <v>0</v>
      </c>
      <c r="M221" s="7">
        <f t="shared" si="745"/>
        <v>0</v>
      </c>
      <c r="N221" s="7">
        <f t="shared" si="746"/>
        <v>0</v>
      </c>
      <c r="O221" s="7">
        <f t="shared" si="747"/>
        <v>0</v>
      </c>
      <c r="P221" s="7">
        <f t="shared" si="748"/>
        <v>0</v>
      </c>
      <c r="Q221" s="48" t="s">
        <v>100</v>
      </c>
      <c r="R221" s="7">
        <f t="shared" si="749"/>
        <v>0</v>
      </c>
      <c r="S221" s="7">
        <f t="shared" si="750"/>
        <v>0</v>
      </c>
      <c r="T221" s="8">
        <f t="shared" si="751"/>
        <v>0</v>
      </c>
      <c r="U221" s="65"/>
      <c r="V221" s="65"/>
      <c r="W221" s="65"/>
      <c r="X221" s="65"/>
      <c r="Y221" s="65"/>
      <c r="Z221" s="65"/>
      <c r="AA221" s="65"/>
      <c r="AB221" s="65"/>
      <c r="AC221" s="65"/>
    </row>
    <row r="222" spans="1:29" s="88" customFormat="1" ht="36" x14ac:dyDescent="0.25">
      <c r="A222" s="54" t="s">
        <v>589</v>
      </c>
      <c r="B222" s="46" t="s">
        <v>91</v>
      </c>
      <c r="C222" s="75">
        <v>92759</v>
      </c>
      <c r="D222" s="74" t="s">
        <v>73</v>
      </c>
      <c r="E222" s="6" t="s">
        <v>33</v>
      </c>
      <c r="F222" s="6" t="s">
        <v>159</v>
      </c>
      <c r="G222" s="47">
        <v>1.5769599999999999</v>
      </c>
      <c r="H222" s="7"/>
      <c r="I222" s="7"/>
      <c r="J222" s="7">
        <f t="shared" si="742"/>
        <v>0</v>
      </c>
      <c r="K222" s="7">
        <f t="shared" si="743"/>
        <v>0</v>
      </c>
      <c r="L222" s="7">
        <f t="shared" si="744"/>
        <v>0</v>
      </c>
      <c r="M222" s="7">
        <f t="shared" si="745"/>
        <v>0</v>
      </c>
      <c r="N222" s="7">
        <f t="shared" si="746"/>
        <v>0</v>
      </c>
      <c r="O222" s="7">
        <f t="shared" si="747"/>
        <v>0</v>
      </c>
      <c r="P222" s="7">
        <f t="shared" si="748"/>
        <v>0</v>
      </c>
      <c r="Q222" s="48" t="s">
        <v>100</v>
      </c>
      <c r="R222" s="7">
        <f t="shared" si="749"/>
        <v>0</v>
      </c>
      <c r="S222" s="7">
        <f t="shared" si="750"/>
        <v>0</v>
      </c>
      <c r="T222" s="8">
        <f t="shared" si="751"/>
        <v>0</v>
      </c>
      <c r="U222" s="65"/>
      <c r="V222" s="65"/>
      <c r="W222" s="65"/>
      <c r="X222" s="65"/>
      <c r="Y222" s="65"/>
      <c r="Z222" s="65"/>
      <c r="AA222" s="65"/>
      <c r="AB222" s="65"/>
      <c r="AC222" s="65"/>
    </row>
    <row r="223" spans="1:29" s="88" customFormat="1" ht="36" x14ac:dyDescent="0.25">
      <c r="A223" s="54" t="s">
        <v>590</v>
      </c>
      <c r="B223" s="46" t="s">
        <v>91</v>
      </c>
      <c r="C223" s="75">
        <v>103672</v>
      </c>
      <c r="D223" s="74" t="s">
        <v>126</v>
      </c>
      <c r="E223" s="6" t="s">
        <v>38</v>
      </c>
      <c r="F223" s="6" t="s">
        <v>159</v>
      </c>
      <c r="G223" s="47">
        <v>0.19200000000000003</v>
      </c>
      <c r="H223" s="7"/>
      <c r="I223" s="7"/>
      <c r="J223" s="7">
        <f t="shared" si="742"/>
        <v>0</v>
      </c>
      <c r="K223" s="7">
        <f t="shared" si="743"/>
        <v>0</v>
      </c>
      <c r="L223" s="7">
        <f t="shared" si="744"/>
        <v>0</v>
      </c>
      <c r="M223" s="7">
        <f t="shared" si="745"/>
        <v>0</v>
      </c>
      <c r="N223" s="7">
        <f t="shared" si="746"/>
        <v>0</v>
      </c>
      <c r="O223" s="7">
        <f t="shared" si="747"/>
        <v>0</v>
      </c>
      <c r="P223" s="7">
        <f t="shared" si="748"/>
        <v>0</v>
      </c>
      <c r="Q223" s="48" t="s">
        <v>100</v>
      </c>
      <c r="R223" s="7">
        <f t="shared" si="749"/>
        <v>0</v>
      </c>
      <c r="S223" s="7">
        <f t="shared" si="750"/>
        <v>0</v>
      </c>
      <c r="T223" s="8">
        <f t="shared" si="751"/>
        <v>0</v>
      </c>
      <c r="U223" s="65"/>
      <c r="V223" s="65"/>
      <c r="W223" s="65"/>
      <c r="X223" s="65"/>
      <c r="Y223" s="65"/>
      <c r="Z223" s="65"/>
      <c r="AA223" s="65"/>
      <c r="AB223" s="65"/>
      <c r="AC223" s="65"/>
    </row>
    <row r="224" spans="1:29" s="88" customFormat="1" x14ac:dyDescent="0.25">
      <c r="A224" s="49" t="s">
        <v>592</v>
      </c>
      <c r="B224" s="50"/>
      <c r="C224" s="51"/>
      <c r="D224" s="52" t="s">
        <v>598</v>
      </c>
      <c r="E224" s="52"/>
      <c r="F224" s="52"/>
      <c r="G224" s="53"/>
      <c r="H224" s="55"/>
      <c r="I224" s="55"/>
      <c r="J224" s="55"/>
      <c r="K224" s="55">
        <f>ROUND(SUM(K225:K227),2)</f>
        <v>0</v>
      </c>
      <c r="L224" s="55">
        <f t="shared" ref="L224:M224" si="752">ROUND(SUM(L225:L227),2)</f>
        <v>0</v>
      </c>
      <c r="M224" s="55">
        <f t="shared" si="752"/>
        <v>0</v>
      </c>
      <c r="N224" s="55"/>
      <c r="O224" s="55"/>
      <c r="P224" s="55"/>
      <c r="Q224" s="55"/>
      <c r="R224" s="55">
        <f t="shared" ref="R224" si="753">ROUND(SUM(R225:R227),2)</f>
        <v>0</v>
      </c>
      <c r="S224" s="55">
        <f t="shared" ref="S224" si="754">ROUND(SUM(S225:S227),2)</f>
        <v>0</v>
      </c>
      <c r="T224" s="55">
        <f t="shared" ref="T224" si="755">ROUND(SUM(T225:T227),2)</f>
        <v>0</v>
      </c>
      <c r="U224" s="65"/>
      <c r="V224" s="65"/>
      <c r="W224" s="65"/>
      <c r="X224" s="65"/>
      <c r="Y224" s="65"/>
      <c r="Z224" s="65"/>
      <c r="AA224" s="65"/>
      <c r="AB224" s="65"/>
      <c r="AC224" s="65"/>
    </row>
    <row r="225" spans="1:29" s="88" customFormat="1" ht="36" x14ac:dyDescent="0.25">
      <c r="A225" s="54" t="s">
        <v>594</v>
      </c>
      <c r="B225" s="46" t="s">
        <v>91</v>
      </c>
      <c r="C225" s="76">
        <v>96624</v>
      </c>
      <c r="D225" s="74" t="s">
        <v>202</v>
      </c>
      <c r="E225" s="6" t="s">
        <v>38</v>
      </c>
      <c r="F225" s="6" t="s">
        <v>584</v>
      </c>
      <c r="G225" s="47">
        <v>0.59500000000000008</v>
      </c>
      <c r="H225" s="7"/>
      <c r="I225" s="7"/>
      <c r="J225" s="7">
        <f t="shared" ref="J225:J226" si="756">ROUND((I225+H225),2)</f>
        <v>0</v>
      </c>
      <c r="K225" s="7">
        <f t="shared" ref="K225:K226" si="757">ROUND((H225*G225),2)</f>
        <v>0</v>
      </c>
      <c r="L225" s="7">
        <f t="shared" ref="L225:L226" si="758">ROUND((I225*G225),2)</f>
        <v>0</v>
      </c>
      <c r="M225" s="7">
        <f t="shared" ref="M225:M226" si="759">ROUND((L225+K225),2)</f>
        <v>0</v>
      </c>
      <c r="N225" s="7">
        <f t="shared" ref="N225:N226" si="760">ROUND((IF(Q225="BDI 1",((1+($T$3/100))*H225),((1+($T$4/100))*H225))),2)</f>
        <v>0</v>
      </c>
      <c r="O225" s="7">
        <f t="shared" ref="O225:O226" si="761">ROUND((IF(Q225="BDI 1",((1+($T$3/100))*I225),((1+($T$4/100))*I225))),2)</f>
        <v>0</v>
      </c>
      <c r="P225" s="7">
        <f t="shared" ref="P225:P226" si="762">ROUND((N225+O225),2)</f>
        <v>0</v>
      </c>
      <c r="Q225" s="48" t="s">
        <v>100</v>
      </c>
      <c r="R225" s="7">
        <f t="shared" ref="R225:R226" si="763">ROUND(N225*G225,2)</f>
        <v>0</v>
      </c>
      <c r="S225" s="7">
        <f t="shared" ref="S225:S226" si="764">ROUND(O225*G225,2)</f>
        <v>0</v>
      </c>
      <c r="T225" s="8">
        <f t="shared" ref="T225:T226" si="765">ROUND(R225+S225,2)</f>
        <v>0</v>
      </c>
      <c r="U225" s="65"/>
      <c r="V225" s="65"/>
      <c r="W225" s="65"/>
      <c r="X225" s="65"/>
      <c r="Y225" s="65"/>
      <c r="Z225" s="65"/>
      <c r="AA225" s="65"/>
      <c r="AB225" s="65"/>
      <c r="AC225" s="65"/>
    </row>
    <row r="226" spans="1:29" s="88" customFormat="1" ht="48" x14ac:dyDescent="0.25">
      <c r="A226" s="54" t="s">
        <v>595</v>
      </c>
      <c r="B226" s="46" t="s">
        <v>91</v>
      </c>
      <c r="C226" s="76">
        <v>87620</v>
      </c>
      <c r="D226" s="74" t="s">
        <v>61</v>
      </c>
      <c r="E226" s="6" t="s">
        <v>36</v>
      </c>
      <c r="F226" s="6" t="s">
        <v>136</v>
      </c>
      <c r="G226" s="47">
        <v>5.95</v>
      </c>
      <c r="H226" s="7"/>
      <c r="I226" s="7"/>
      <c r="J226" s="7">
        <f t="shared" si="756"/>
        <v>0</v>
      </c>
      <c r="K226" s="7">
        <f t="shared" si="757"/>
        <v>0</v>
      </c>
      <c r="L226" s="7">
        <f t="shared" si="758"/>
        <v>0</v>
      </c>
      <c r="M226" s="7">
        <f t="shared" si="759"/>
        <v>0</v>
      </c>
      <c r="N226" s="7">
        <f t="shared" si="760"/>
        <v>0</v>
      </c>
      <c r="O226" s="7">
        <f t="shared" si="761"/>
        <v>0</v>
      </c>
      <c r="P226" s="7">
        <f t="shared" si="762"/>
        <v>0</v>
      </c>
      <c r="Q226" s="48" t="s">
        <v>100</v>
      </c>
      <c r="R226" s="7">
        <f t="shared" si="763"/>
        <v>0</v>
      </c>
      <c r="S226" s="7">
        <f t="shared" si="764"/>
        <v>0</v>
      </c>
      <c r="T226" s="8">
        <f t="shared" si="765"/>
        <v>0</v>
      </c>
      <c r="U226" s="65"/>
      <c r="V226" s="65"/>
      <c r="W226" s="65"/>
      <c r="X226" s="65"/>
      <c r="Y226" s="65"/>
      <c r="Z226" s="65"/>
      <c r="AA226" s="65"/>
      <c r="AB226" s="65"/>
      <c r="AC226" s="65"/>
    </row>
    <row r="227" spans="1:29" s="88" customFormat="1" ht="36" x14ac:dyDescent="0.25">
      <c r="A227" s="54" t="s">
        <v>596</v>
      </c>
      <c r="B227" s="46" t="s">
        <v>91</v>
      </c>
      <c r="C227" s="76">
        <v>87255</v>
      </c>
      <c r="D227" s="74" t="s">
        <v>222</v>
      </c>
      <c r="E227" s="6" t="s">
        <v>36</v>
      </c>
      <c r="F227" s="6" t="s">
        <v>459</v>
      </c>
      <c r="G227" s="47">
        <v>5.95</v>
      </c>
      <c r="H227" s="7"/>
      <c r="I227" s="7"/>
      <c r="J227" s="7">
        <f t="shared" ref="J227" si="766">ROUND((I227+H227),2)</f>
        <v>0</v>
      </c>
      <c r="K227" s="7">
        <f t="shared" ref="K227" si="767">ROUND((H227*G227),2)</f>
        <v>0</v>
      </c>
      <c r="L227" s="7">
        <f t="shared" ref="L227" si="768">ROUND((I227*G227),2)</f>
        <v>0</v>
      </c>
      <c r="M227" s="7">
        <f t="shared" ref="M227" si="769">ROUND((L227+K227),2)</f>
        <v>0</v>
      </c>
      <c r="N227" s="7">
        <f t="shared" ref="N227" si="770">ROUND((IF(Q227="BDI 1",((1+($T$3/100))*H227),((1+($T$4/100))*H227))),2)</f>
        <v>0</v>
      </c>
      <c r="O227" s="7">
        <f t="shared" ref="O227" si="771">ROUND((IF(Q227="BDI 1",((1+($T$3/100))*I227),((1+($T$4/100))*I227))),2)</f>
        <v>0</v>
      </c>
      <c r="P227" s="7">
        <f t="shared" ref="P227" si="772">ROUND((N227+O227),2)</f>
        <v>0</v>
      </c>
      <c r="Q227" s="48" t="s">
        <v>100</v>
      </c>
      <c r="R227" s="7">
        <f t="shared" ref="R227" si="773">ROUND(N227*G227,2)</f>
        <v>0</v>
      </c>
      <c r="S227" s="7">
        <f t="shared" ref="S227" si="774">ROUND(O227*G227,2)</f>
        <v>0</v>
      </c>
      <c r="T227" s="8">
        <f t="shared" ref="T227" si="775">ROUND(R227+S227,2)</f>
        <v>0</v>
      </c>
      <c r="U227" s="65"/>
      <c r="V227" s="65"/>
      <c r="W227" s="65"/>
      <c r="X227" s="65"/>
      <c r="Y227" s="65"/>
      <c r="Z227" s="65"/>
      <c r="AA227" s="65"/>
      <c r="AB227" s="65"/>
      <c r="AC227" s="65"/>
    </row>
    <row r="228" spans="1:29" s="88" customFormat="1" x14ac:dyDescent="0.25">
      <c r="A228" s="49" t="s">
        <v>599</v>
      </c>
      <c r="B228" s="50"/>
      <c r="C228" s="51"/>
      <c r="D228" s="52" t="s">
        <v>593</v>
      </c>
      <c r="E228" s="52"/>
      <c r="F228" s="52"/>
      <c r="G228" s="53"/>
      <c r="H228" s="55"/>
      <c r="I228" s="55"/>
      <c r="J228" s="55"/>
      <c r="K228" s="55">
        <f>ROUND(SUM(K229:K231),2)</f>
        <v>0</v>
      </c>
      <c r="L228" s="55">
        <f t="shared" ref="L228:M228" si="776">ROUND(SUM(L229:L231),2)</f>
        <v>0</v>
      </c>
      <c r="M228" s="55">
        <f t="shared" si="776"/>
        <v>0</v>
      </c>
      <c r="N228" s="55"/>
      <c r="O228" s="55"/>
      <c r="P228" s="55"/>
      <c r="Q228" s="55"/>
      <c r="R228" s="55">
        <f t="shared" ref="R228" si="777">ROUND(SUM(R229:R231),2)</f>
        <v>0</v>
      </c>
      <c r="S228" s="55">
        <f t="shared" ref="S228" si="778">ROUND(SUM(S229:S231),2)</f>
        <v>0</v>
      </c>
      <c r="T228" s="55">
        <f t="shared" ref="T228" si="779">ROUND(SUM(T229:T231),2)</f>
        <v>0</v>
      </c>
      <c r="U228" s="65"/>
      <c r="V228" s="65"/>
      <c r="W228" s="65"/>
      <c r="X228" s="65"/>
      <c r="Y228" s="65"/>
      <c r="Z228" s="65"/>
      <c r="AA228" s="65"/>
      <c r="AB228" s="65"/>
      <c r="AC228" s="65"/>
    </row>
    <row r="229" spans="1:29" s="88" customFormat="1" ht="36" x14ac:dyDescent="0.25">
      <c r="A229" s="54" t="s">
        <v>600</v>
      </c>
      <c r="B229" s="46" t="s">
        <v>91</v>
      </c>
      <c r="C229" s="76">
        <v>103326</v>
      </c>
      <c r="D229" s="74" t="s">
        <v>59</v>
      </c>
      <c r="E229" s="6" t="s">
        <v>36</v>
      </c>
      <c r="F229" s="6" t="s">
        <v>584</v>
      </c>
      <c r="G229" s="47">
        <v>4.4160000000000004</v>
      </c>
      <c r="H229" s="7"/>
      <c r="I229" s="7"/>
      <c r="J229" s="7">
        <f t="shared" ref="J229:J231" si="780">ROUND((I229+H229),2)</f>
        <v>0</v>
      </c>
      <c r="K229" s="7">
        <f t="shared" ref="K229:K231" si="781">ROUND((H229*G229),2)</f>
        <v>0</v>
      </c>
      <c r="L229" s="7">
        <f t="shared" ref="L229:L231" si="782">ROUND((I229*G229),2)</f>
        <v>0</v>
      </c>
      <c r="M229" s="7">
        <f t="shared" ref="M229:M231" si="783">ROUND((L229+K229),2)</f>
        <v>0</v>
      </c>
      <c r="N229" s="7">
        <f t="shared" ref="N229:N231" si="784">ROUND((IF(Q229="BDI 1",((1+($T$3/100))*H229),((1+($T$4/100))*H229))),2)</f>
        <v>0</v>
      </c>
      <c r="O229" s="7">
        <f t="shared" ref="O229:O231" si="785">ROUND((IF(Q229="BDI 1",((1+($T$3/100))*I229),((1+($T$4/100))*I229))),2)</f>
        <v>0</v>
      </c>
      <c r="P229" s="7">
        <f t="shared" ref="P229:P231" si="786">ROUND((N229+O229),2)</f>
        <v>0</v>
      </c>
      <c r="Q229" s="48" t="s">
        <v>100</v>
      </c>
      <c r="R229" s="7">
        <f t="shared" ref="R229:R231" si="787">ROUND(N229*G229,2)</f>
        <v>0</v>
      </c>
      <c r="S229" s="7">
        <f t="shared" ref="S229:S231" si="788">ROUND(O229*G229,2)</f>
        <v>0</v>
      </c>
      <c r="T229" s="8">
        <f t="shared" ref="T229:T231" si="789">ROUND(R229+S229,2)</f>
        <v>0</v>
      </c>
      <c r="U229" s="65"/>
      <c r="V229" s="65"/>
      <c r="W229" s="65"/>
      <c r="X229" s="65"/>
      <c r="Y229" s="65"/>
      <c r="Z229" s="65"/>
      <c r="AA229" s="65"/>
      <c r="AB229" s="65"/>
      <c r="AC229" s="65"/>
    </row>
    <row r="230" spans="1:29" s="88" customFormat="1" ht="48" x14ac:dyDescent="0.25">
      <c r="A230" s="54" t="s">
        <v>601</v>
      </c>
      <c r="B230" s="46" t="s">
        <v>91</v>
      </c>
      <c r="C230" s="76">
        <v>87792</v>
      </c>
      <c r="D230" s="74" t="s">
        <v>111</v>
      </c>
      <c r="E230" s="6" t="s">
        <v>36</v>
      </c>
      <c r="F230" s="6" t="s">
        <v>136</v>
      </c>
      <c r="G230" s="47">
        <v>21.744</v>
      </c>
      <c r="H230" s="7"/>
      <c r="I230" s="7"/>
      <c r="J230" s="7">
        <f t="shared" si="780"/>
        <v>0</v>
      </c>
      <c r="K230" s="7">
        <f t="shared" si="781"/>
        <v>0</v>
      </c>
      <c r="L230" s="7">
        <f t="shared" si="782"/>
        <v>0</v>
      </c>
      <c r="M230" s="7">
        <f t="shared" si="783"/>
        <v>0</v>
      </c>
      <c r="N230" s="7">
        <f t="shared" si="784"/>
        <v>0</v>
      </c>
      <c r="O230" s="7">
        <f t="shared" si="785"/>
        <v>0</v>
      </c>
      <c r="P230" s="7">
        <f t="shared" si="786"/>
        <v>0</v>
      </c>
      <c r="Q230" s="48" t="s">
        <v>100</v>
      </c>
      <c r="R230" s="7">
        <f t="shared" si="787"/>
        <v>0</v>
      </c>
      <c r="S230" s="7">
        <f t="shared" si="788"/>
        <v>0</v>
      </c>
      <c r="T230" s="8">
        <f t="shared" si="789"/>
        <v>0</v>
      </c>
      <c r="U230" s="65"/>
      <c r="V230" s="65"/>
      <c r="W230" s="65"/>
      <c r="X230" s="65"/>
      <c r="Y230" s="65"/>
      <c r="Z230" s="65"/>
      <c r="AA230" s="65"/>
      <c r="AB230" s="65"/>
      <c r="AC230" s="65"/>
    </row>
    <row r="231" spans="1:29" s="88" customFormat="1" ht="48" x14ac:dyDescent="0.25">
      <c r="A231" s="54" t="s">
        <v>602</v>
      </c>
      <c r="B231" s="46" t="s">
        <v>91</v>
      </c>
      <c r="C231" s="75">
        <v>87897</v>
      </c>
      <c r="D231" s="74" t="s">
        <v>529</v>
      </c>
      <c r="E231" s="6" t="s">
        <v>36</v>
      </c>
      <c r="F231" s="6" t="s">
        <v>159</v>
      </c>
      <c r="G231" s="47">
        <v>21.744</v>
      </c>
      <c r="H231" s="7"/>
      <c r="I231" s="7"/>
      <c r="J231" s="7">
        <f t="shared" si="780"/>
        <v>0</v>
      </c>
      <c r="K231" s="7">
        <f t="shared" si="781"/>
        <v>0</v>
      </c>
      <c r="L231" s="7">
        <f t="shared" si="782"/>
        <v>0</v>
      </c>
      <c r="M231" s="7">
        <f t="shared" si="783"/>
        <v>0</v>
      </c>
      <c r="N231" s="7">
        <f t="shared" si="784"/>
        <v>0</v>
      </c>
      <c r="O231" s="7">
        <f t="shared" si="785"/>
        <v>0</v>
      </c>
      <c r="P231" s="7">
        <f t="shared" si="786"/>
        <v>0</v>
      </c>
      <c r="Q231" s="48" t="s">
        <v>100</v>
      </c>
      <c r="R231" s="7">
        <f t="shared" si="787"/>
        <v>0</v>
      </c>
      <c r="S231" s="7">
        <f t="shared" si="788"/>
        <v>0</v>
      </c>
      <c r="T231" s="8">
        <f t="shared" si="789"/>
        <v>0</v>
      </c>
      <c r="U231" s="65"/>
      <c r="V231" s="65"/>
      <c r="W231" s="65"/>
      <c r="X231" s="65"/>
      <c r="Y231" s="65"/>
      <c r="Z231" s="65"/>
      <c r="AA231" s="65"/>
      <c r="AB231" s="65"/>
      <c r="AC231" s="65"/>
    </row>
    <row r="232" spans="1:29" s="88" customFormat="1" x14ac:dyDescent="0.25">
      <c r="A232" s="49" t="s">
        <v>603</v>
      </c>
      <c r="B232" s="50"/>
      <c r="C232" s="51"/>
      <c r="D232" s="52" t="s">
        <v>597</v>
      </c>
      <c r="E232" s="52"/>
      <c r="F232" s="52"/>
      <c r="G232" s="53"/>
      <c r="H232" s="55"/>
      <c r="I232" s="55"/>
      <c r="J232" s="55"/>
      <c r="K232" s="55">
        <f>ROUND(SUM(K233:K234),2)</f>
        <v>0</v>
      </c>
      <c r="L232" s="55">
        <f t="shared" ref="L232:M232" si="790">ROUND(SUM(L233:L234),2)</f>
        <v>0</v>
      </c>
      <c r="M232" s="55">
        <f t="shared" si="790"/>
        <v>0</v>
      </c>
      <c r="N232" s="55"/>
      <c r="O232" s="55"/>
      <c r="P232" s="55"/>
      <c r="Q232" s="55"/>
      <c r="R232" s="55">
        <f t="shared" ref="R232" si="791">ROUND(SUM(R233:R234),2)</f>
        <v>0</v>
      </c>
      <c r="S232" s="55">
        <f t="shared" ref="S232" si="792">ROUND(SUM(S233:S234),2)</f>
        <v>0</v>
      </c>
      <c r="T232" s="55">
        <f t="shared" ref="T232" si="793">ROUND(SUM(T233:T234),2)</f>
        <v>0</v>
      </c>
      <c r="U232" s="65"/>
      <c r="V232" s="65"/>
      <c r="W232" s="65"/>
      <c r="X232" s="65"/>
      <c r="Y232" s="65"/>
      <c r="Z232" s="65"/>
      <c r="AA232" s="65"/>
      <c r="AB232" s="65"/>
      <c r="AC232" s="65"/>
    </row>
    <row r="233" spans="1:29" s="88" customFormat="1" ht="24" x14ac:dyDescent="0.25">
      <c r="A233" s="54" t="s">
        <v>604</v>
      </c>
      <c r="B233" s="46" t="s">
        <v>91</v>
      </c>
      <c r="C233" s="76">
        <v>105021</v>
      </c>
      <c r="D233" s="74" t="s">
        <v>211</v>
      </c>
      <c r="E233" s="6" t="s">
        <v>39</v>
      </c>
      <c r="F233" s="6" t="s">
        <v>584</v>
      </c>
      <c r="G233" s="47">
        <v>0.9</v>
      </c>
      <c r="H233" s="7"/>
      <c r="I233" s="7"/>
      <c r="J233" s="7">
        <f t="shared" ref="J233" si="794">ROUND((I233+H233),2)</f>
        <v>0</v>
      </c>
      <c r="K233" s="7">
        <f t="shared" ref="K233" si="795">ROUND((H233*G233),2)</f>
        <v>0</v>
      </c>
      <c r="L233" s="7">
        <f t="shared" ref="L233" si="796">ROUND((I233*G233),2)</f>
        <v>0</v>
      </c>
      <c r="M233" s="7">
        <f t="shared" ref="M233" si="797">ROUND((L233+K233),2)</f>
        <v>0</v>
      </c>
      <c r="N233" s="7">
        <f t="shared" ref="N233" si="798">ROUND((IF(Q233="BDI 1",((1+($T$3/100))*H233),((1+($T$4/100))*H233))),2)</f>
        <v>0</v>
      </c>
      <c r="O233" s="7">
        <f t="shared" ref="O233" si="799">ROUND((IF(Q233="BDI 1",((1+($T$3/100))*I233),((1+($T$4/100))*I233))),2)</f>
        <v>0</v>
      </c>
      <c r="P233" s="7">
        <f t="shared" ref="P233" si="800">ROUND((N233+O233),2)</f>
        <v>0</v>
      </c>
      <c r="Q233" s="48" t="s">
        <v>100</v>
      </c>
      <c r="R233" s="7">
        <f t="shared" ref="R233" si="801">ROUND(N233*G233,2)</f>
        <v>0</v>
      </c>
      <c r="S233" s="7">
        <f t="shared" ref="S233" si="802">ROUND(O233*G233,2)</f>
        <v>0</v>
      </c>
      <c r="T233" s="8">
        <f t="shared" ref="T233" si="803">ROUND(R233+S233,2)</f>
        <v>0</v>
      </c>
      <c r="U233" s="65"/>
      <c r="V233" s="65"/>
      <c r="W233" s="65"/>
      <c r="X233" s="65"/>
      <c r="Y233" s="65"/>
      <c r="Z233" s="65"/>
      <c r="AA233" s="65"/>
      <c r="AB233" s="65"/>
      <c r="AC233" s="65"/>
    </row>
    <row r="234" spans="1:29" s="88" customFormat="1" ht="36" x14ac:dyDescent="0.25">
      <c r="A234" s="54" t="s">
        <v>605</v>
      </c>
      <c r="B234" s="46" t="s">
        <v>91</v>
      </c>
      <c r="C234" s="76">
        <v>91341</v>
      </c>
      <c r="D234" s="74" t="s">
        <v>68</v>
      </c>
      <c r="E234" s="6" t="s">
        <v>36</v>
      </c>
      <c r="F234" s="6" t="s">
        <v>136</v>
      </c>
      <c r="G234" s="47">
        <v>1.68</v>
      </c>
      <c r="H234" s="7"/>
      <c r="I234" s="7"/>
      <c r="J234" s="7">
        <f t="shared" ref="J234" si="804">ROUND((I234+H234),2)</f>
        <v>0</v>
      </c>
      <c r="K234" s="7">
        <f t="shared" ref="K234" si="805">ROUND((H234*G234),2)</f>
        <v>0</v>
      </c>
      <c r="L234" s="7">
        <f t="shared" ref="L234" si="806">ROUND((I234*G234),2)</f>
        <v>0</v>
      </c>
      <c r="M234" s="7">
        <f t="shared" ref="M234" si="807">ROUND((L234+K234),2)</f>
        <v>0</v>
      </c>
      <c r="N234" s="7">
        <f t="shared" ref="N234" si="808">ROUND((IF(Q234="BDI 1",((1+($T$3/100))*H234),((1+($T$4/100))*H234))),2)</f>
        <v>0</v>
      </c>
      <c r="O234" s="7">
        <f t="shared" ref="O234" si="809">ROUND((IF(Q234="BDI 1",((1+($T$3/100))*I234),((1+($T$4/100))*I234))),2)</f>
        <v>0</v>
      </c>
      <c r="P234" s="7">
        <f t="shared" ref="P234" si="810">ROUND((N234+O234),2)</f>
        <v>0</v>
      </c>
      <c r="Q234" s="48" t="s">
        <v>100</v>
      </c>
      <c r="R234" s="7">
        <f t="shared" ref="R234" si="811">ROUND(N234*G234,2)</f>
        <v>0</v>
      </c>
      <c r="S234" s="7">
        <f t="shared" ref="S234" si="812">ROUND(O234*G234,2)</f>
        <v>0</v>
      </c>
      <c r="T234" s="8">
        <f t="shared" ref="T234" si="813">ROUND(R234+S234,2)</f>
        <v>0</v>
      </c>
      <c r="U234" s="65"/>
      <c r="V234" s="65"/>
      <c r="W234" s="65"/>
      <c r="X234" s="65"/>
      <c r="Y234" s="65"/>
      <c r="Z234" s="65"/>
      <c r="AA234" s="65"/>
      <c r="AB234" s="65"/>
      <c r="AC234" s="65"/>
    </row>
    <row r="235" spans="1:29" s="88" customFormat="1" x14ac:dyDescent="0.25">
      <c r="A235" s="49" t="s">
        <v>606</v>
      </c>
      <c r="B235" s="50"/>
      <c r="C235" s="51"/>
      <c r="D235" s="52" t="s">
        <v>609</v>
      </c>
      <c r="E235" s="52"/>
      <c r="F235" s="52"/>
      <c r="G235" s="53"/>
      <c r="H235" s="55"/>
      <c r="I235" s="55"/>
      <c r="J235" s="55"/>
      <c r="K235" s="55">
        <f>ROUND(SUM(K236:K237),2)</f>
        <v>0</v>
      </c>
      <c r="L235" s="55">
        <f t="shared" ref="L235:M235" si="814">ROUND(SUM(L236:L237),2)</f>
        <v>0</v>
      </c>
      <c r="M235" s="55">
        <f t="shared" si="814"/>
        <v>0</v>
      </c>
      <c r="N235" s="55"/>
      <c r="O235" s="55"/>
      <c r="P235" s="55"/>
      <c r="Q235" s="55"/>
      <c r="R235" s="55">
        <f t="shared" ref="R235" si="815">ROUND(SUM(R236:R237),2)</f>
        <v>0</v>
      </c>
      <c r="S235" s="55">
        <f t="shared" ref="S235" si="816">ROUND(SUM(S236:S237),2)</f>
        <v>0</v>
      </c>
      <c r="T235" s="55">
        <f t="shared" ref="T235" si="817">ROUND(SUM(T236:T237),2)</f>
        <v>0</v>
      </c>
      <c r="U235" s="65"/>
      <c r="V235" s="65"/>
      <c r="W235" s="65"/>
      <c r="X235" s="65"/>
      <c r="Y235" s="65"/>
      <c r="Z235" s="65"/>
      <c r="AA235" s="65"/>
      <c r="AB235" s="65"/>
      <c r="AC235" s="65"/>
    </row>
    <row r="236" spans="1:29" s="88" customFormat="1" ht="36" x14ac:dyDescent="0.25">
      <c r="A236" s="54" t="s">
        <v>607</v>
      </c>
      <c r="B236" s="46" t="s">
        <v>91</v>
      </c>
      <c r="C236" s="76">
        <v>96486</v>
      </c>
      <c r="D236" s="74" t="s">
        <v>181</v>
      </c>
      <c r="E236" s="6" t="s">
        <v>36</v>
      </c>
      <c r="F236" s="6" t="s">
        <v>584</v>
      </c>
      <c r="G236" s="47">
        <v>5.95</v>
      </c>
      <c r="H236" s="7"/>
      <c r="I236" s="7"/>
      <c r="J236" s="7">
        <f t="shared" ref="J236:J237" si="818">ROUND((I236+H236),2)</f>
        <v>0</v>
      </c>
      <c r="K236" s="7">
        <f t="shared" ref="K236:K237" si="819">ROUND((H236*G236),2)</f>
        <v>0</v>
      </c>
      <c r="L236" s="7">
        <f t="shared" ref="L236:L237" si="820">ROUND((I236*G236),2)</f>
        <v>0</v>
      </c>
      <c r="M236" s="7">
        <f t="shared" ref="M236:M237" si="821">ROUND((L236+K236),2)</f>
        <v>0</v>
      </c>
      <c r="N236" s="7">
        <f t="shared" ref="N236:N237" si="822">ROUND((IF(Q236="BDI 1",((1+($T$3/100))*H236),((1+($T$4/100))*H236))),2)</f>
        <v>0</v>
      </c>
      <c r="O236" s="7">
        <f t="shared" ref="O236:O237" si="823">ROUND((IF(Q236="BDI 1",((1+($T$3/100))*I236),((1+($T$4/100))*I236))),2)</f>
        <v>0</v>
      </c>
      <c r="P236" s="7">
        <f t="shared" ref="P236:P237" si="824">ROUND((N236+O236),2)</f>
        <v>0</v>
      </c>
      <c r="Q236" s="48" t="s">
        <v>100</v>
      </c>
      <c r="R236" s="7">
        <f t="shared" ref="R236:R237" si="825">ROUND(N236*G236,2)</f>
        <v>0</v>
      </c>
      <c r="S236" s="7">
        <f t="shared" ref="S236:S237" si="826">ROUND(O236*G236,2)</f>
        <v>0</v>
      </c>
      <c r="T236" s="8">
        <f t="shared" ref="T236:T237" si="827">ROUND(R236+S236,2)</f>
        <v>0</v>
      </c>
      <c r="U236" s="65"/>
      <c r="V236" s="65"/>
      <c r="W236" s="65"/>
      <c r="X236" s="65"/>
      <c r="Y236" s="65"/>
      <c r="Z236" s="65"/>
      <c r="AA236" s="65"/>
      <c r="AB236" s="65"/>
      <c r="AC236" s="65"/>
    </row>
    <row r="237" spans="1:29" s="88" customFormat="1" ht="24" x14ac:dyDescent="0.25">
      <c r="A237" s="54" t="s">
        <v>608</v>
      </c>
      <c r="B237" s="46" t="s">
        <v>91</v>
      </c>
      <c r="C237" s="76">
        <v>96121</v>
      </c>
      <c r="D237" s="74" t="s">
        <v>180</v>
      </c>
      <c r="E237" s="6" t="s">
        <v>39</v>
      </c>
      <c r="F237" s="6" t="s">
        <v>136</v>
      </c>
      <c r="G237" s="47">
        <v>9.76</v>
      </c>
      <c r="H237" s="7"/>
      <c r="I237" s="7"/>
      <c r="J237" s="7">
        <f t="shared" si="818"/>
        <v>0</v>
      </c>
      <c r="K237" s="7">
        <f t="shared" si="819"/>
        <v>0</v>
      </c>
      <c r="L237" s="7">
        <f t="shared" si="820"/>
        <v>0</v>
      </c>
      <c r="M237" s="7">
        <f t="shared" si="821"/>
        <v>0</v>
      </c>
      <c r="N237" s="7">
        <f t="shared" si="822"/>
        <v>0</v>
      </c>
      <c r="O237" s="7">
        <f t="shared" si="823"/>
        <v>0</v>
      </c>
      <c r="P237" s="7">
        <f t="shared" si="824"/>
        <v>0</v>
      </c>
      <c r="Q237" s="48" t="s">
        <v>100</v>
      </c>
      <c r="R237" s="7">
        <f t="shared" si="825"/>
        <v>0</v>
      </c>
      <c r="S237" s="7">
        <f t="shared" si="826"/>
        <v>0</v>
      </c>
      <c r="T237" s="8">
        <f t="shared" si="827"/>
        <v>0</v>
      </c>
      <c r="U237" s="65"/>
      <c r="V237" s="65"/>
      <c r="W237" s="65"/>
      <c r="X237" s="65"/>
      <c r="Y237" s="65"/>
      <c r="Z237" s="65"/>
      <c r="AA237" s="65"/>
      <c r="AB237" s="65"/>
      <c r="AC237" s="65"/>
    </row>
    <row r="238" spans="1:29" s="88" customFormat="1" x14ac:dyDescent="0.25">
      <c r="A238" s="49" t="s">
        <v>614</v>
      </c>
      <c r="B238" s="50"/>
      <c r="C238" s="51"/>
      <c r="D238" s="52" t="s">
        <v>613</v>
      </c>
      <c r="E238" s="52"/>
      <c r="F238" s="52"/>
      <c r="G238" s="53"/>
      <c r="H238" s="55"/>
      <c r="I238" s="55"/>
      <c r="J238" s="55"/>
      <c r="K238" s="55">
        <f>ROUND(SUM(K239:K240),2)</f>
        <v>0</v>
      </c>
      <c r="L238" s="55">
        <f t="shared" ref="L238" si="828">ROUND(SUM(L239:L240),2)</f>
        <v>0</v>
      </c>
      <c r="M238" s="55">
        <f t="shared" ref="M238" si="829">ROUND(SUM(M239:M240),2)</f>
        <v>0</v>
      </c>
      <c r="N238" s="55"/>
      <c r="O238" s="55"/>
      <c r="P238" s="55"/>
      <c r="Q238" s="55"/>
      <c r="R238" s="55">
        <f t="shared" ref="R238" si="830">ROUND(SUM(R239:R240),2)</f>
        <v>0</v>
      </c>
      <c r="S238" s="55">
        <f t="shared" ref="S238" si="831">ROUND(SUM(S239:S240),2)</f>
        <v>0</v>
      </c>
      <c r="T238" s="55">
        <f t="shared" ref="T238" si="832">ROUND(SUM(T239:T240),2)</f>
        <v>0</v>
      </c>
      <c r="U238" s="65"/>
      <c r="V238" s="65"/>
      <c r="W238" s="65"/>
      <c r="X238" s="65"/>
      <c r="Y238" s="65"/>
      <c r="Z238" s="65"/>
      <c r="AA238" s="65"/>
      <c r="AB238" s="65"/>
      <c r="AC238" s="65"/>
    </row>
    <row r="239" spans="1:29" s="88" customFormat="1" ht="48" x14ac:dyDescent="0.25">
      <c r="A239" s="54" t="s">
        <v>615</v>
      </c>
      <c r="B239" s="46" t="s">
        <v>91</v>
      </c>
      <c r="C239" s="76">
        <v>92580</v>
      </c>
      <c r="D239" s="74" t="s">
        <v>72</v>
      </c>
      <c r="E239" s="6" t="s">
        <v>36</v>
      </c>
      <c r="F239" s="6" t="s">
        <v>584</v>
      </c>
      <c r="G239" s="47">
        <v>9</v>
      </c>
      <c r="H239" s="7"/>
      <c r="I239" s="7"/>
      <c r="J239" s="7">
        <f t="shared" ref="J239:J240" si="833">ROUND((I239+H239),2)</f>
        <v>0</v>
      </c>
      <c r="K239" s="7">
        <f t="shared" ref="K239:K240" si="834">ROUND((H239*G239),2)</f>
        <v>0</v>
      </c>
      <c r="L239" s="7">
        <f t="shared" ref="L239:L240" si="835">ROUND((I239*G239),2)</f>
        <v>0</v>
      </c>
      <c r="M239" s="7">
        <f t="shared" ref="M239:M240" si="836">ROUND((L239+K239),2)</f>
        <v>0</v>
      </c>
      <c r="N239" s="7">
        <f t="shared" ref="N239:N240" si="837">ROUND((IF(Q239="BDI 1",((1+($T$3/100))*H239),((1+($T$4/100))*H239))),2)</f>
        <v>0</v>
      </c>
      <c r="O239" s="7">
        <f t="shared" ref="O239:O240" si="838">ROUND((IF(Q239="BDI 1",((1+($T$3/100))*I239),((1+($T$4/100))*I239))),2)</f>
        <v>0</v>
      </c>
      <c r="P239" s="7">
        <f t="shared" ref="P239:P240" si="839">ROUND((N239+O239),2)</f>
        <v>0</v>
      </c>
      <c r="Q239" s="48" t="s">
        <v>100</v>
      </c>
      <c r="R239" s="7">
        <f t="shared" ref="R239:R240" si="840">ROUND(N239*G239,2)</f>
        <v>0</v>
      </c>
      <c r="S239" s="7">
        <f t="shared" ref="S239:S240" si="841">ROUND(O239*G239,2)</f>
        <v>0</v>
      </c>
      <c r="T239" s="8">
        <f t="shared" ref="T239:T240" si="842">ROUND(R239+S239,2)</f>
        <v>0</v>
      </c>
      <c r="U239" s="65"/>
      <c r="V239" s="65"/>
      <c r="W239" s="65"/>
      <c r="X239" s="65"/>
      <c r="Y239" s="65"/>
      <c r="Z239" s="65"/>
      <c r="AA239" s="65"/>
      <c r="AB239" s="65"/>
      <c r="AC239" s="65"/>
    </row>
    <row r="240" spans="1:29" s="88" customFormat="1" ht="48" x14ac:dyDescent="0.25">
      <c r="A240" s="54" t="s">
        <v>616</v>
      </c>
      <c r="B240" s="46" t="s">
        <v>91</v>
      </c>
      <c r="C240" s="76">
        <v>94207</v>
      </c>
      <c r="D240" s="74" t="s">
        <v>77</v>
      </c>
      <c r="E240" s="6" t="s">
        <v>36</v>
      </c>
      <c r="F240" s="6" t="s">
        <v>136</v>
      </c>
      <c r="G240" s="47">
        <v>9</v>
      </c>
      <c r="H240" s="7"/>
      <c r="I240" s="7"/>
      <c r="J240" s="7">
        <f t="shared" si="833"/>
        <v>0</v>
      </c>
      <c r="K240" s="7">
        <f t="shared" si="834"/>
        <v>0</v>
      </c>
      <c r="L240" s="7">
        <f t="shared" si="835"/>
        <v>0</v>
      </c>
      <c r="M240" s="7">
        <f t="shared" si="836"/>
        <v>0</v>
      </c>
      <c r="N240" s="7">
        <f t="shared" si="837"/>
        <v>0</v>
      </c>
      <c r="O240" s="7">
        <f t="shared" si="838"/>
        <v>0</v>
      </c>
      <c r="P240" s="7">
        <f t="shared" si="839"/>
        <v>0</v>
      </c>
      <c r="Q240" s="48" t="s">
        <v>100</v>
      </c>
      <c r="R240" s="7">
        <f t="shared" si="840"/>
        <v>0</v>
      </c>
      <c r="S240" s="7">
        <f t="shared" si="841"/>
        <v>0</v>
      </c>
      <c r="T240" s="8">
        <f t="shared" si="842"/>
        <v>0</v>
      </c>
      <c r="U240" s="65"/>
      <c r="V240" s="65"/>
      <c r="W240" s="65"/>
      <c r="X240" s="65"/>
      <c r="Y240" s="65"/>
      <c r="Z240" s="65"/>
      <c r="AA240" s="65"/>
      <c r="AB240" s="65"/>
      <c r="AC240" s="65"/>
    </row>
    <row r="241" spans="1:29" s="88" customFormat="1" x14ac:dyDescent="0.25">
      <c r="A241" s="22"/>
      <c r="B241" s="22"/>
      <c r="C241" s="11"/>
      <c r="D241" s="39"/>
      <c r="E241" s="11"/>
      <c r="F241" s="11"/>
      <c r="G241" s="12"/>
      <c r="H241" s="16"/>
      <c r="I241" s="16"/>
      <c r="J241" s="16"/>
      <c r="K241" s="16"/>
      <c r="L241" s="16"/>
      <c r="M241" s="16"/>
      <c r="N241" s="14"/>
      <c r="O241" s="14"/>
      <c r="P241" s="14"/>
      <c r="Q241" s="14"/>
      <c r="R241" s="14"/>
      <c r="S241" s="14"/>
      <c r="T241" s="15"/>
      <c r="U241" s="65"/>
      <c r="V241" s="65"/>
      <c r="W241" s="65"/>
      <c r="X241" s="65"/>
      <c r="Y241" s="65"/>
      <c r="Z241" s="65"/>
      <c r="AA241" s="65"/>
      <c r="AB241" s="65"/>
      <c r="AC241" s="65"/>
    </row>
    <row r="242" spans="1:29" x14ac:dyDescent="0.25">
      <c r="A242" s="49">
        <v>10</v>
      </c>
      <c r="B242" s="77"/>
      <c r="C242" s="78"/>
      <c r="D242" s="52" t="s">
        <v>474</v>
      </c>
      <c r="E242" s="79"/>
      <c r="F242" s="79"/>
      <c r="G242" s="80"/>
      <c r="H242" s="80"/>
      <c r="I242" s="80"/>
      <c r="J242" s="81"/>
      <c r="K242" s="81"/>
      <c r="L242" s="81"/>
      <c r="M242" s="81"/>
      <c r="N242" s="82"/>
      <c r="O242" s="82"/>
      <c r="P242" s="82"/>
      <c r="Q242" s="82"/>
      <c r="R242" s="83">
        <f>R243+R246</f>
        <v>0</v>
      </c>
      <c r="S242" s="83">
        <f t="shared" ref="S242:T242" si="843">S243+S246</f>
        <v>0</v>
      </c>
      <c r="T242" s="83">
        <f t="shared" si="843"/>
        <v>0</v>
      </c>
    </row>
    <row r="243" spans="1:29" x14ac:dyDescent="0.25">
      <c r="A243" s="49" t="s">
        <v>151</v>
      </c>
      <c r="B243" s="50"/>
      <c r="C243" s="51"/>
      <c r="D243" s="52" t="s">
        <v>475</v>
      </c>
      <c r="E243" s="52"/>
      <c r="F243" s="52"/>
      <c r="G243" s="53"/>
      <c r="H243" s="55"/>
      <c r="I243" s="55"/>
      <c r="J243" s="55"/>
      <c r="K243" s="55">
        <f>ROUND(SUM(K244:K245),2)</f>
        <v>0</v>
      </c>
      <c r="L243" s="55">
        <f t="shared" ref="L243:M243" si="844">ROUND(SUM(L244:L245),2)</f>
        <v>0</v>
      </c>
      <c r="M243" s="55">
        <f t="shared" si="844"/>
        <v>0</v>
      </c>
      <c r="N243" s="55"/>
      <c r="O243" s="55"/>
      <c r="P243" s="55"/>
      <c r="Q243" s="55"/>
      <c r="R243" s="55">
        <f t="shared" ref="R243" si="845">ROUND(SUM(R244:R245),2)</f>
        <v>0</v>
      </c>
      <c r="S243" s="55">
        <f t="shared" ref="S243" si="846">ROUND(SUM(S244:S245),2)</f>
        <v>0</v>
      </c>
      <c r="T243" s="55">
        <f t="shared" ref="T243" si="847">ROUND(SUM(T244:T245),2)</f>
        <v>0</v>
      </c>
    </row>
    <row r="244" spans="1:29" ht="36" x14ac:dyDescent="0.25">
      <c r="A244" s="54" t="s">
        <v>481</v>
      </c>
      <c r="B244" s="46" t="s">
        <v>91</v>
      </c>
      <c r="C244" s="76">
        <v>91926</v>
      </c>
      <c r="D244" s="74" t="s">
        <v>130</v>
      </c>
      <c r="E244" s="6" t="s">
        <v>39</v>
      </c>
      <c r="F244" s="6" t="s">
        <v>136</v>
      </c>
      <c r="G244" s="47">
        <v>3</v>
      </c>
      <c r="H244" s="7"/>
      <c r="I244" s="7"/>
      <c r="J244" s="7">
        <f t="shared" ref="J244:J245" si="848">ROUND((I244+H244),2)</f>
        <v>0</v>
      </c>
      <c r="K244" s="7">
        <f t="shared" ref="K244:K245" si="849">ROUND((H244*G244),2)</f>
        <v>0</v>
      </c>
      <c r="L244" s="7">
        <f t="shared" ref="L244:L245" si="850">ROUND((I244*G244),2)</f>
        <v>0</v>
      </c>
      <c r="M244" s="7">
        <f t="shared" ref="M244:M245" si="851">ROUND((L244+K244),2)</f>
        <v>0</v>
      </c>
      <c r="N244" s="7">
        <f t="shared" ref="N244:N245" si="852">ROUND((IF(Q244="BDI 1",((1+($T$3/100))*H244),((1+($T$4/100))*H244))),2)</f>
        <v>0</v>
      </c>
      <c r="O244" s="7">
        <f t="shared" ref="O244:O245" si="853">ROUND((IF(Q244="BDI 1",((1+($T$3/100))*I244),((1+($T$4/100))*I244))),2)</f>
        <v>0</v>
      </c>
      <c r="P244" s="7">
        <f t="shared" ref="P244:P245" si="854">ROUND((N244+O244),2)</f>
        <v>0</v>
      </c>
      <c r="Q244" s="48" t="s">
        <v>100</v>
      </c>
      <c r="R244" s="7">
        <f t="shared" ref="R244:R245" si="855">ROUND(N244*G244,2)</f>
        <v>0</v>
      </c>
      <c r="S244" s="7">
        <f t="shared" ref="S244:S245" si="856">ROUND(O244*G244,2)</f>
        <v>0</v>
      </c>
      <c r="T244" s="8">
        <f t="shared" ref="T244:T245" si="857">ROUND(R244+S244,2)</f>
        <v>0</v>
      </c>
    </row>
    <row r="245" spans="1:29" ht="36" x14ac:dyDescent="0.25">
      <c r="A245" s="54" t="s">
        <v>482</v>
      </c>
      <c r="B245" s="46" t="s">
        <v>91</v>
      </c>
      <c r="C245" s="75">
        <v>91862</v>
      </c>
      <c r="D245" s="74" t="s">
        <v>123</v>
      </c>
      <c r="E245" s="6" t="s">
        <v>39</v>
      </c>
      <c r="F245" s="6" t="s">
        <v>159</v>
      </c>
      <c r="G245" s="47">
        <v>3</v>
      </c>
      <c r="H245" s="7"/>
      <c r="I245" s="7"/>
      <c r="J245" s="7">
        <f t="shared" si="848"/>
        <v>0</v>
      </c>
      <c r="K245" s="7">
        <f t="shared" si="849"/>
        <v>0</v>
      </c>
      <c r="L245" s="7">
        <f t="shared" si="850"/>
        <v>0</v>
      </c>
      <c r="M245" s="7">
        <f t="shared" si="851"/>
        <v>0</v>
      </c>
      <c r="N245" s="7">
        <f t="shared" si="852"/>
        <v>0</v>
      </c>
      <c r="O245" s="7">
        <f t="shared" si="853"/>
        <v>0</v>
      </c>
      <c r="P245" s="7">
        <f t="shared" si="854"/>
        <v>0</v>
      </c>
      <c r="Q245" s="48" t="s">
        <v>100</v>
      </c>
      <c r="R245" s="7">
        <f t="shared" si="855"/>
        <v>0</v>
      </c>
      <c r="S245" s="7">
        <f t="shared" si="856"/>
        <v>0</v>
      </c>
      <c r="T245" s="8">
        <f t="shared" si="857"/>
        <v>0</v>
      </c>
    </row>
    <row r="246" spans="1:29" x14ac:dyDescent="0.25">
      <c r="A246" s="49" t="s">
        <v>152</v>
      </c>
      <c r="B246" s="50"/>
      <c r="C246" s="51"/>
      <c r="D246" s="52" t="s">
        <v>480</v>
      </c>
      <c r="E246" s="52"/>
      <c r="F246" s="52"/>
      <c r="G246" s="53"/>
      <c r="H246" s="55"/>
      <c r="I246" s="55"/>
      <c r="J246" s="55"/>
      <c r="K246" s="55">
        <f>ROUND(SUM(K247:K249),2)</f>
        <v>0</v>
      </c>
      <c r="L246" s="55">
        <f>ROUND(SUM(L247:L249),2)</f>
        <v>0</v>
      </c>
      <c r="M246" s="55">
        <f>ROUND(SUM(M247:M249),2)</f>
        <v>0</v>
      </c>
      <c r="N246" s="55"/>
      <c r="O246" s="55"/>
      <c r="P246" s="55"/>
      <c r="Q246" s="55"/>
      <c r="R246" s="55">
        <f>ROUND(SUM(R247:R249),2)</f>
        <v>0</v>
      </c>
      <c r="S246" s="55">
        <f t="shared" ref="S246:T246" si="858">ROUND(SUM(S247:S249),2)</f>
        <v>0</v>
      </c>
      <c r="T246" s="55">
        <f t="shared" si="858"/>
        <v>0</v>
      </c>
    </row>
    <row r="247" spans="1:29" ht="24" x14ac:dyDescent="0.25">
      <c r="A247" s="54" t="s">
        <v>483</v>
      </c>
      <c r="B247" s="46" t="s">
        <v>91</v>
      </c>
      <c r="C247" s="76">
        <v>97610</v>
      </c>
      <c r="D247" s="74" t="s">
        <v>533</v>
      </c>
      <c r="E247" s="6" t="s">
        <v>35</v>
      </c>
      <c r="F247" s="6" t="s">
        <v>136</v>
      </c>
      <c r="G247" s="47">
        <v>36</v>
      </c>
      <c r="H247" s="7"/>
      <c r="I247" s="7"/>
      <c r="J247" s="7">
        <f t="shared" ref="J247:J248" si="859">ROUND((I247+H247),2)</f>
        <v>0</v>
      </c>
      <c r="K247" s="7">
        <f t="shared" ref="K247:K248" si="860">ROUND((H247*G247),2)</f>
        <v>0</v>
      </c>
      <c r="L247" s="7">
        <f t="shared" ref="L247:L248" si="861">ROUND((I247*G247),2)</f>
        <v>0</v>
      </c>
      <c r="M247" s="7">
        <f t="shared" ref="M247:M248" si="862">ROUND((L247+K247),2)</f>
        <v>0</v>
      </c>
      <c r="N247" s="7">
        <f t="shared" ref="N247:N248" si="863">ROUND((IF(Q247="BDI 1",((1+($T$3/100))*H247),((1+($T$4/100))*H247))),2)</f>
        <v>0</v>
      </c>
      <c r="O247" s="7">
        <f t="shared" ref="O247:O248" si="864">ROUND((IF(Q247="BDI 1",((1+($T$3/100))*I247),((1+($T$4/100))*I247))),2)</f>
        <v>0</v>
      </c>
      <c r="P247" s="7">
        <f t="shared" ref="P247:P248" si="865">ROUND((N247+O247),2)</f>
        <v>0</v>
      </c>
      <c r="Q247" s="48" t="s">
        <v>100</v>
      </c>
      <c r="R247" s="7">
        <f t="shared" ref="R247:R248" si="866">ROUND(N247*G247,2)</f>
        <v>0</v>
      </c>
      <c r="S247" s="7">
        <f t="shared" ref="S247:S248" si="867">ROUND(O247*G247,2)</f>
        <v>0</v>
      </c>
      <c r="T247" s="8">
        <f t="shared" ref="T247:T248" si="868">ROUND(R247+S247,2)</f>
        <v>0</v>
      </c>
    </row>
    <row r="248" spans="1:29" ht="24" x14ac:dyDescent="0.25">
      <c r="A248" s="54" t="s">
        <v>610</v>
      </c>
      <c r="B248" s="46" t="s">
        <v>91</v>
      </c>
      <c r="C248" s="75">
        <v>97665</v>
      </c>
      <c r="D248" s="74" t="s">
        <v>195</v>
      </c>
      <c r="E248" s="6" t="s">
        <v>35</v>
      </c>
      <c r="F248" s="6" t="s">
        <v>159</v>
      </c>
      <c r="G248" s="47">
        <v>36</v>
      </c>
      <c r="H248" s="7"/>
      <c r="I248" s="7"/>
      <c r="J248" s="7">
        <f t="shared" si="859"/>
        <v>0</v>
      </c>
      <c r="K248" s="7">
        <f t="shared" si="860"/>
        <v>0</v>
      </c>
      <c r="L248" s="7">
        <f t="shared" si="861"/>
        <v>0</v>
      </c>
      <c r="M248" s="7">
        <f t="shared" si="862"/>
        <v>0</v>
      </c>
      <c r="N248" s="7">
        <f t="shared" si="863"/>
        <v>0</v>
      </c>
      <c r="O248" s="7">
        <f t="shared" si="864"/>
        <v>0</v>
      </c>
      <c r="P248" s="7">
        <f t="shared" si="865"/>
        <v>0</v>
      </c>
      <c r="Q248" s="48" t="s">
        <v>100</v>
      </c>
      <c r="R248" s="7">
        <f t="shared" si="866"/>
        <v>0</v>
      </c>
      <c r="S248" s="7">
        <f t="shared" si="867"/>
        <v>0</v>
      </c>
      <c r="T248" s="8">
        <f t="shared" si="868"/>
        <v>0</v>
      </c>
    </row>
    <row r="249" spans="1:29" x14ac:dyDescent="0.25">
      <c r="A249" s="54" t="s">
        <v>611</v>
      </c>
      <c r="B249" s="46" t="s">
        <v>228</v>
      </c>
      <c r="C249" s="75">
        <v>907</v>
      </c>
      <c r="D249" s="74" t="s">
        <v>527</v>
      </c>
      <c r="E249" s="6" t="s">
        <v>35</v>
      </c>
      <c r="F249" s="6" t="s">
        <v>159</v>
      </c>
      <c r="G249" s="47">
        <v>25</v>
      </c>
      <c r="H249" s="7"/>
      <c r="I249" s="7"/>
      <c r="J249" s="7">
        <f t="shared" ref="J249" si="869">ROUND((I249+H249),2)</f>
        <v>0</v>
      </c>
      <c r="K249" s="7">
        <f t="shared" ref="K249" si="870">ROUND((H249*G249),2)</f>
        <v>0</v>
      </c>
      <c r="L249" s="7">
        <f t="shared" ref="L249" si="871">ROUND((I249*G249),2)</f>
        <v>0</v>
      </c>
      <c r="M249" s="7">
        <f t="shared" ref="M249" si="872">ROUND((L249+K249),2)</f>
        <v>0</v>
      </c>
      <c r="N249" s="7">
        <f t="shared" ref="N249" si="873">ROUND((IF(Q249="BDI 1",((1+($T$3/100))*H249),((1+($T$4/100))*H249))),2)</f>
        <v>0</v>
      </c>
      <c r="O249" s="7">
        <f t="shared" ref="O249" si="874">ROUND((IF(Q249="BDI 1",((1+($T$3/100))*I249),((1+($T$4/100))*I249))),2)</f>
        <v>0</v>
      </c>
      <c r="P249" s="7">
        <f t="shared" ref="P249" si="875">ROUND((N249+O249),2)</f>
        <v>0</v>
      </c>
      <c r="Q249" s="48" t="s">
        <v>100</v>
      </c>
      <c r="R249" s="7">
        <f t="shared" ref="R249" si="876">ROUND(N249*G249,2)</f>
        <v>0</v>
      </c>
      <c r="S249" s="7">
        <f t="shared" ref="S249" si="877">ROUND(O249*G249,2)</f>
        <v>0</v>
      </c>
      <c r="T249" s="8">
        <f t="shared" ref="T249" si="878">ROUND(R249+S249,2)</f>
        <v>0</v>
      </c>
    </row>
    <row r="250" spans="1:29" s="88" customFormat="1" x14ac:dyDescent="0.25">
      <c r="A250" s="49" t="s">
        <v>153</v>
      </c>
      <c r="B250" s="50"/>
      <c r="C250" s="51"/>
      <c r="D250" s="52" t="s">
        <v>612</v>
      </c>
      <c r="E250" s="52"/>
      <c r="F250" s="52"/>
      <c r="G250" s="53"/>
      <c r="H250" s="55"/>
      <c r="I250" s="55"/>
      <c r="J250" s="55"/>
      <c r="K250" s="55">
        <f>ROUND(SUM(K251:K253),2)</f>
        <v>0</v>
      </c>
      <c r="L250" s="55">
        <f>ROUND(SUM(L251:L253),2)</f>
        <v>0</v>
      </c>
      <c r="M250" s="55">
        <f>ROUND(SUM(M251:M253),2)</f>
        <v>0</v>
      </c>
      <c r="N250" s="55"/>
      <c r="O250" s="55"/>
      <c r="P250" s="55"/>
      <c r="Q250" s="55"/>
      <c r="R250" s="55">
        <f>ROUND(SUM(R251:R253),2)</f>
        <v>0</v>
      </c>
      <c r="S250" s="55">
        <f t="shared" ref="S250:T250" si="879">ROUND(SUM(S251:S253),2)</f>
        <v>0</v>
      </c>
      <c r="T250" s="55">
        <f t="shared" si="879"/>
        <v>0</v>
      </c>
      <c r="U250" s="65"/>
      <c r="V250" s="65"/>
      <c r="W250" s="65"/>
      <c r="X250" s="65"/>
      <c r="Y250" s="65"/>
      <c r="Z250" s="65"/>
      <c r="AA250" s="65"/>
      <c r="AB250" s="65"/>
      <c r="AC250" s="65"/>
    </row>
    <row r="251" spans="1:29" s="88" customFormat="1" ht="36" x14ac:dyDescent="0.25">
      <c r="A251" s="54" t="s">
        <v>484</v>
      </c>
      <c r="B251" s="46" t="s">
        <v>91</v>
      </c>
      <c r="C251" s="76">
        <v>91926</v>
      </c>
      <c r="D251" s="74" t="s">
        <v>130</v>
      </c>
      <c r="E251" s="6" t="s">
        <v>39</v>
      </c>
      <c r="F251" s="6" t="s">
        <v>136</v>
      </c>
      <c r="G251" s="47">
        <v>48.99</v>
      </c>
      <c r="H251" s="7"/>
      <c r="I251" s="7"/>
      <c r="J251" s="7">
        <f t="shared" ref="J251:J253" si="880">ROUND((I251+H251),2)</f>
        <v>0</v>
      </c>
      <c r="K251" s="7">
        <f t="shared" ref="K251:K253" si="881">ROUND((H251*G251),2)</f>
        <v>0</v>
      </c>
      <c r="L251" s="7">
        <f t="shared" ref="L251:L253" si="882">ROUND((I251*G251),2)</f>
        <v>0</v>
      </c>
      <c r="M251" s="7">
        <f t="shared" ref="M251:M253" si="883">ROUND((L251+K251),2)</f>
        <v>0</v>
      </c>
      <c r="N251" s="7">
        <f t="shared" ref="N251:N253" si="884">ROUND((IF(Q251="BDI 1",((1+($T$3/100))*H251),((1+($T$4/100))*H251))),2)</f>
        <v>0</v>
      </c>
      <c r="O251" s="7">
        <f t="shared" ref="O251:O253" si="885">ROUND((IF(Q251="BDI 1",((1+($T$3/100))*I251),((1+($T$4/100))*I251))),2)</f>
        <v>0</v>
      </c>
      <c r="P251" s="7">
        <f t="shared" ref="P251:P253" si="886">ROUND((N251+O251),2)</f>
        <v>0</v>
      </c>
      <c r="Q251" s="48" t="s">
        <v>100</v>
      </c>
      <c r="R251" s="7">
        <f t="shared" ref="R251:R253" si="887">ROUND(N251*G251,2)</f>
        <v>0</v>
      </c>
      <c r="S251" s="7">
        <f t="shared" ref="S251:S253" si="888">ROUND(O251*G251,2)</f>
        <v>0</v>
      </c>
      <c r="T251" s="8">
        <f t="shared" ref="T251:T253" si="889">ROUND(R251+S251,2)</f>
        <v>0</v>
      </c>
      <c r="U251" s="65"/>
      <c r="V251" s="65"/>
      <c r="W251" s="65"/>
      <c r="X251" s="65"/>
      <c r="Y251" s="65"/>
      <c r="Z251" s="65"/>
      <c r="AA251" s="65"/>
      <c r="AB251" s="65"/>
      <c r="AC251" s="65"/>
    </row>
    <row r="252" spans="1:29" s="88" customFormat="1" ht="36" x14ac:dyDescent="0.25">
      <c r="A252" s="54" t="s">
        <v>485</v>
      </c>
      <c r="B252" s="46" t="s">
        <v>91</v>
      </c>
      <c r="C252" s="75">
        <v>91862</v>
      </c>
      <c r="D252" s="74" t="s">
        <v>123</v>
      </c>
      <c r="E252" s="6" t="s">
        <v>39</v>
      </c>
      <c r="F252" s="6" t="s">
        <v>159</v>
      </c>
      <c r="G252" s="47">
        <v>3.17</v>
      </c>
      <c r="H252" s="7"/>
      <c r="I252" s="7"/>
      <c r="J252" s="7">
        <f t="shared" si="880"/>
        <v>0</v>
      </c>
      <c r="K252" s="7">
        <f t="shared" si="881"/>
        <v>0</v>
      </c>
      <c r="L252" s="7">
        <f t="shared" si="882"/>
        <v>0</v>
      </c>
      <c r="M252" s="7">
        <f t="shared" si="883"/>
        <v>0</v>
      </c>
      <c r="N252" s="7">
        <f t="shared" si="884"/>
        <v>0</v>
      </c>
      <c r="O252" s="7">
        <f t="shared" si="885"/>
        <v>0</v>
      </c>
      <c r="P252" s="7">
        <f t="shared" si="886"/>
        <v>0</v>
      </c>
      <c r="Q252" s="48" t="s">
        <v>100</v>
      </c>
      <c r="R252" s="7">
        <f t="shared" si="887"/>
        <v>0</v>
      </c>
      <c r="S252" s="7">
        <f t="shared" si="888"/>
        <v>0</v>
      </c>
      <c r="T252" s="8">
        <f t="shared" si="889"/>
        <v>0</v>
      </c>
      <c r="U252" s="65"/>
      <c r="V252" s="65"/>
      <c r="W252" s="65"/>
      <c r="X252" s="65"/>
      <c r="Y252" s="65"/>
      <c r="Z252" s="65"/>
      <c r="AA252" s="65"/>
      <c r="AB252" s="65"/>
      <c r="AC252" s="65"/>
    </row>
    <row r="253" spans="1:29" s="88" customFormat="1" ht="36" x14ac:dyDescent="0.25">
      <c r="A253" s="54" t="s">
        <v>486</v>
      </c>
      <c r="B253" s="46" t="s">
        <v>91</v>
      </c>
      <c r="C253" s="75">
        <v>92023</v>
      </c>
      <c r="D253" s="74" t="s">
        <v>127</v>
      </c>
      <c r="E253" s="6" t="s">
        <v>35</v>
      </c>
      <c r="F253" s="6" t="s">
        <v>159</v>
      </c>
      <c r="G253" s="47">
        <v>1</v>
      </c>
      <c r="H253" s="7"/>
      <c r="I253" s="7"/>
      <c r="J253" s="7">
        <f t="shared" si="880"/>
        <v>0</v>
      </c>
      <c r="K253" s="7">
        <f t="shared" si="881"/>
        <v>0</v>
      </c>
      <c r="L253" s="7">
        <f t="shared" si="882"/>
        <v>0</v>
      </c>
      <c r="M253" s="7">
        <f t="shared" si="883"/>
        <v>0</v>
      </c>
      <c r="N253" s="7">
        <f t="shared" si="884"/>
        <v>0</v>
      </c>
      <c r="O253" s="7">
        <f t="shared" si="885"/>
        <v>0</v>
      </c>
      <c r="P253" s="7">
        <f t="shared" si="886"/>
        <v>0</v>
      </c>
      <c r="Q253" s="48" t="s">
        <v>100</v>
      </c>
      <c r="R253" s="7">
        <f t="shared" si="887"/>
        <v>0</v>
      </c>
      <c r="S253" s="7">
        <f t="shared" si="888"/>
        <v>0</v>
      </c>
      <c r="T253" s="8">
        <f t="shared" si="889"/>
        <v>0</v>
      </c>
      <c r="U253" s="65"/>
      <c r="V253" s="65"/>
      <c r="W253" s="65"/>
      <c r="X253" s="65"/>
      <c r="Y253" s="65"/>
      <c r="Z253" s="65"/>
      <c r="AA253" s="65"/>
      <c r="AB253" s="65"/>
      <c r="AC253" s="65"/>
    </row>
    <row r="254" spans="1:29" s="88" customFormat="1" ht="24" x14ac:dyDescent="0.25">
      <c r="A254" s="54" t="s">
        <v>487</v>
      </c>
      <c r="B254" s="46" t="s">
        <v>91</v>
      </c>
      <c r="C254" s="75">
        <v>103782</v>
      </c>
      <c r="D254" s="74" t="s">
        <v>537</v>
      </c>
      <c r="E254" s="6" t="s">
        <v>35</v>
      </c>
      <c r="F254" s="6" t="s">
        <v>159</v>
      </c>
      <c r="G254" s="47">
        <v>1</v>
      </c>
      <c r="H254" s="7"/>
      <c r="I254" s="7"/>
      <c r="J254" s="7">
        <f t="shared" ref="J254" si="890">ROUND((I254+H254),2)</f>
        <v>0</v>
      </c>
      <c r="K254" s="7">
        <f t="shared" ref="K254" si="891">ROUND((H254*G254),2)</f>
        <v>0</v>
      </c>
      <c r="L254" s="7">
        <f t="shared" ref="L254" si="892">ROUND((I254*G254),2)</f>
        <v>0</v>
      </c>
      <c r="M254" s="7">
        <f t="shared" ref="M254" si="893">ROUND((L254+K254),2)</f>
        <v>0</v>
      </c>
      <c r="N254" s="7">
        <f t="shared" ref="N254" si="894">ROUND((IF(Q254="BDI 1",((1+($T$3/100))*H254),((1+($T$4/100))*H254))),2)</f>
        <v>0</v>
      </c>
      <c r="O254" s="7">
        <f t="shared" ref="O254" si="895">ROUND((IF(Q254="BDI 1",((1+($T$3/100))*I254),((1+($T$4/100))*I254))),2)</f>
        <v>0</v>
      </c>
      <c r="P254" s="7">
        <f t="shared" ref="P254" si="896">ROUND((N254+O254),2)</f>
        <v>0</v>
      </c>
      <c r="Q254" s="48" t="s">
        <v>100</v>
      </c>
      <c r="R254" s="7">
        <f t="shared" ref="R254" si="897">ROUND(N254*G254,2)</f>
        <v>0</v>
      </c>
      <c r="S254" s="7">
        <f t="shared" ref="S254" si="898">ROUND(O254*G254,2)</f>
        <v>0</v>
      </c>
      <c r="T254" s="8">
        <f t="shared" ref="T254" si="899">ROUND(R254+S254,2)</f>
        <v>0</v>
      </c>
      <c r="U254" s="65"/>
      <c r="V254" s="65"/>
      <c r="W254" s="65"/>
      <c r="X254" s="65"/>
      <c r="Y254" s="65"/>
      <c r="Z254" s="65"/>
      <c r="AA254" s="65"/>
      <c r="AB254" s="65"/>
      <c r="AC254" s="65"/>
    </row>
    <row r="255" spans="1:29" x14ac:dyDescent="0.25">
      <c r="A255" s="22"/>
      <c r="B255" s="22"/>
      <c r="C255" s="11"/>
      <c r="D255" s="39"/>
      <c r="E255" s="11"/>
      <c r="F255" s="11"/>
      <c r="G255" s="12"/>
      <c r="H255" s="16"/>
      <c r="I255" s="16"/>
      <c r="J255" s="16"/>
      <c r="K255" s="16"/>
      <c r="L255" s="16"/>
      <c r="M255" s="16"/>
      <c r="N255" s="14"/>
      <c r="O255" s="14"/>
      <c r="P255" s="14"/>
      <c r="Q255" s="14"/>
      <c r="R255" s="14"/>
      <c r="S255" s="14"/>
      <c r="T255" s="15"/>
    </row>
    <row r="256" spans="1:29" x14ac:dyDescent="0.25">
      <c r="A256" s="49">
        <v>11</v>
      </c>
      <c r="B256" s="77"/>
      <c r="C256" s="78"/>
      <c r="D256" s="52" t="s">
        <v>384</v>
      </c>
      <c r="E256" s="79"/>
      <c r="F256" s="79"/>
      <c r="G256" s="80"/>
      <c r="H256" s="80"/>
      <c r="I256" s="80"/>
      <c r="J256" s="81"/>
      <c r="K256" s="81"/>
      <c r="L256" s="81"/>
      <c r="M256" s="81"/>
      <c r="N256" s="82"/>
      <c r="O256" s="82"/>
      <c r="P256" s="82"/>
      <c r="Q256" s="82"/>
      <c r="R256" s="83">
        <f>R257+R262+R264+R273</f>
        <v>0</v>
      </c>
      <c r="S256" s="83">
        <f t="shared" ref="S256:T256" si="900">S257+S262+S264+S273</f>
        <v>0</v>
      </c>
      <c r="T256" s="83">
        <f t="shared" si="900"/>
        <v>0</v>
      </c>
    </row>
    <row r="257" spans="1:20" x14ac:dyDescent="0.25">
      <c r="A257" s="49" t="s">
        <v>107</v>
      </c>
      <c r="B257" s="50"/>
      <c r="C257" s="51"/>
      <c r="D257" s="52" t="s">
        <v>383</v>
      </c>
      <c r="E257" s="52"/>
      <c r="F257" s="52"/>
      <c r="G257" s="53"/>
      <c r="H257" s="55"/>
      <c r="I257" s="55"/>
      <c r="J257" s="55"/>
      <c r="K257" s="55">
        <f>ROUND((SUM(K258:K261)),2)</f>
        <v>0</v>
      </c>
      <c r="L257" s="55">
        <f>ROUND((SUM(L258:L261)),2)</f>
        <v>0</v>
      </c>
      <c r="M257" s="55">
        <f>ROUND((SUM(M258:M261)),2)</f>
        <v>0</v>
      </c>
      <c r="N257" s="55"/>
      <c r="O257" s="55"/>
      <c r="P257" s="55"/>
      <c r="Q257" s="55"/>
      <c r="R257" s="55">
        <f>ROUND((SUM(R258:R261)),2)</f>
        <v>0</v>
      </c>
      <c r="S257" s="55">
        <f>ROUND((SUM(S258:S261)),2)</f>
        <v>0</v>
      </c>
      <c r="T257" s="55">
        <f>ROUND((SUM(T258:T261)),2)</f>
        <v>0</v>
      </c>
    </row>
    <row r="258" spans="1:20" ht="36" x14ac:dyDescent="0.25">
      <c r="A258" s="54" t="s">
        <v>636</v>
      </c>
      <c r="B258" s="46" t="s">
        <v>228</v>
      </c>
      <c r="C258" s="76">
        <v>777</v>
      </c>
      <c r="D258" s="74" t="s">
        <v>417</v>
      </c>
      <c r="E258" s="6" t="s">
        <v>39</v>
      </c>
      <c r="F258" s="6" t="s">
        <v>149</v>
      </c>
      <c r="G258" s="47">
        <v>16.100000000000001</v>
      </c>
      <c r="H258" s="7"/>
      <c r="I258" s="7"/>
      <c r="J258" s="7">
        <f t="shared" ref="J258:J259" si="901">ROUND((I258+H258),2)</f>
        <v>0</v>
      </c>
      <c r="K258" s="7">
        <f t="shared" ref="K258:K259" si="902">ROUND((H258*G258),2)</f>
        <v>0</v>
      </c>
      <c r="L258" s="7">
        <f t="shared" ref="L258:L259" si="903">ROUND((I258*G258),2)</f>
        <v>0</v>
      </c>
      <c r="M258" s="7">
        <f t="shared" ref="M258:M259" si="904">ROUND((L258+K258),2)</f>
        <v>0</v>
      </c>
      <c r="N258" s="7">
        <f t="shared" ref="N258:N259" si="905">ROUND((IF(Q258="BDI 1",((1+($T$3/100))*H258),((1+($T$4/100))*H258))),2)</f>
        <v>0</v>
      </c>
      <c r="O258" s="7">
        <f t="shared" ref="O258:O259" si="906">ROUND((IF(Q258="BDI 1",((1+($T$3/100))*I258),((1+($T$4/100))*I258))),2)</f>
        <v>0</v>
      </c>
      <c r="P258" s="7">
        <f t="shared" ref="P258:P259" si="907">ROUND((N258+O258),2)</f>
        <v>0</v>
      </c>
      <c r="Q258" s="48" t="s">
        <v>100</v>
      </c>
      <c r="R258" s="7">
        <f t="shared" ref="R258:R259" si="908">ROUND(N258*G258,2)</f>
        <v>0</v>
      </c>
      <c r="S258" s="7">
        <f t="shared" ref="S258:S259" si="909">ROUND(O258*G258,2)</f>
        <v>0</v>
      </c>
      <c r="T258" s="8">
        <f t="shared" ref="T258:T259" si="910">ROUND(R258+S258,2)</f>
        <v>0</v>
      </c>
    </row>
    <row r="259" spans="1:20" ht="24" customHeight="1" x14ac:dyDescent="0.25">
      <c r="A259" s="54" t="s">
        <v>637</v>
      </c>
      <c r="B259" s="46" t="s">
        <v>228</v>
      </c>
      <c r="C259" s="75">
        <v>585</v>
      </c>
      <c r="D259" s="74" t="s">
        <v>418</v>
      </c>
      <c r="E259" s="6" t="s">
        <v>36</v>
      </c>
      <c r="F259" s="6" t="s">
        <v>171</v>
      </c>
      <c r="G259" s="47">
        <v>23.79</v>
      </c>
      <c r="H259" s="7"/>
      <c r="I259" s="7"/>
      <c r="J259" s="7">
        <f t="shared" si="901"/>
        <v>0</v>
      </c>
      <c r="K259" s="7">
        <f t="shared" si="902"/>
        <v>0</v>
      </c>
      <c r="L259" s="7">
        <f t="shared" si="903"/>
        <v>0</v>
      </c>
      <c r="M259" s="7">
        <f t="shared" si="904"/>
        <v>0</v>
      </c>
      <c r="N259" s="7">
        <f t="shared" si="905"/>
        <v>0</v>
      </c>
      <c r="O259" s="7">
        <f t="shared" si="906"/>
        <v>0</v>
      </c>
      <c r="P259" s="7">
        <f t="shared" si="907"/>
        <v>0</v>
      </c>
      <c r="Q259" s="48" t="s">
        <v>100</v>
      </c>
      <c r="R259" s="7">
        <f t="shared" si="908"/>
        <v>0</v>
      </c>
      <c r="S259" s="7">
        <f t="shared" si="909"/>
        <v>0</v>
      </c>
      <c r="T259" s="8">
        <f t="shared" si="910"/>
        <v>0</v>
      </c>
    </row>
    <row r="260" spans="1:20" ht="36" x14ac:dyDescent="0.25">
      <c r="A260" s="54" t="s">
        <v>638</v>
      </c>
      <c r="B260" s="46" t="s">
        <v>228</v>
      </c>
      <c r="C260" s="75">
        <v>545</v>
      </c>
      <c r="D260" s="74" t="s">
        <v>419</v>
      </c>
      <c r="E260" s="6" t="s">
        <v>39</v>
      </c>
      <c r="F260" s="6" t="s">
        <v>137</v>
      </c>
      <c r="G260" s="47">
        <v>7.69</v>
      </c>
      <c r="H260" s="7"/>
      <c r="I260" s="7"/>
      <c r="J260" s="7">
        <f t="shared" ref="J260" si="911">ROUND((I260+H260),2)</f>
        <v>0</v>
      </c>
      <c r="K260" s="7">
        <f t="shared" ref="K260" si="912">ROUND((H260*G260),2)</f>
        <v>0</v>
      </c>
      <c r="L260" s="7">
        <f t="shared" ref="L260" si="913">ROUND((I260*G260),2)</f>
        <v>0</v>
      </c>
      <c r="M260" s="7">
        <f t="shared" ref="M260" si="914">ROUND((L260+K260),2)</f>
        <v>0</v>
      </c>
      <c r="N260" s="7">
        <f t="shared" ref="N260" si="915">ROUND((IF(Q260="BDI 1",((1+($T$3/100))*H260),((1+($T$4/100))*H260))),2)</f>
        <v>0</v>
      </c>
      <c r="O260" s="7">
        <f t="shared" ref="O260" si="916">ROUND((IF(Q260="BDI 1",((1+($T$3/100))*I260),((1+($T$4/100))*I260))),2)</f>
        <v>0</v>
      </c>
      <c r="P260" s="7">
        <f t="shared" ref="P260" si="917">ROUND((N260+O260),2)</f>
        <v>0</v>
      </c>
      <c r="Q260" s="48" t="s">
        <v>100</v>
      </c>
      <c r="R260" s="7">
        <f t="shared" ref="R260" si="918">ROUND(N260*G260,2)</f>
        <v>0</v>
      </c>
      <c r="S260" s="7">
        <f t="shared" ref="S260" si="919">ROUND(O260*G260,2)</f>
        <v>0</v>
      </c>
      <c r="T260" s="8">
        <f t="shared" ref="T260" si="920">ROUND(R260+S260,2)</f>
        <v>0</v>
      </c>
    </row>
    <row r="261" spans="1:20" ht="36" x14ac:dyDescent="0.25">
      <c r="A261" s="54" t="s">
        <v>639</v>
      </c>
      <c r="B261" s="46" t="s">
        <v>91</v>
      </c>
      <c r="C261" s="75">
        <v>101159</v>
      </c>
      <c r="D261" s="74" t="s">
        <v>47</v>
      </c>
      <c r="E261" s="6" t="s">
        <v>36</v>
      </c>
      <c r="F261" s="6" t="s">
        <v>160</v>
      </c>
      <c r="G261" s="47">
        <v>5.5839999999999996</v>
      </c>
      <c r="H261" s="7"/>
      <c r="I261" s="7"/>
      <c r="J261" s="7">
        <f t="shared" ref="J261" si="921">ROUND((I261+H261),2)</f>
        <v>0</v>
      </c>
      <c r="K261" s="7">
        <f t="shared" ref="K261" si="922">ROUND((H261*G261),2)</f>
        <v>0</v>
      </c>
      <c r="L261" s="7">
        <f t="shared" ref="L261" si="923">ROUND((I261*G261),2)</f>
        <v>0</v>
      </c>
      <c r="M261" s="7">
        <f t="shared" ref="M261" si="924">ROUND((L261+K261),2)</f>
        <v>0</v>
      </c>
      <c r="N261" s="7">
        <f t="shared" ref="N261" si="925">ROUND((IF(Q261="BDI 1",((1+($T$3/100))*H261),((1+($T$4/100))*H261))),2)</f>
        <v>0</v>
      </c>
      <c r="O261" s="7">
        <f t="shared" ref="O261" si="926">ROUND((IF(Q261="BDI 1",((1+($T$3/100))*I261),((1+($T$4/100))*I261))),2)</f>
        <v>0</v>
      </c>
      <c r="P261" s="7">
        <f t="shared" ref="P261" si="927">ROUND((N261+O261),2)</f>
        <v>0</v>
      </c>
      <c r="Q261" s="48" t="s">
        <v>100</v>
      </c>
      <c r="R261" s="7">
        <f t="shared" ref="R261" si="928">ROUND(N261*G261,2)</f>
        <v>0</v>
      </c>
      <c r="S261" s="7">
        <f t="shared" ref="S261" si="929">ROUND(O261*G261,2)</f>
        <v>0</v>
      </c>
      <c r="T261" s="8">
        <f t="shared" ref="T261" si="930">ROUND(R261+S261,2)</f>
        <v>0</v>
      </c>
    </row>
    <row r="262" spans="1:20" x14ac:dyDescent="0.25">
      <c r="A262" s="49" t="s">
        <v>108</v>
      </c>
      <c r="B262" s="50"/>
      <c r="C262" s="51"/>
      <c r="D262" s="52" t="s">
        <v>388</v>
      </c>
      <c r="E262" s="52"/>
      <c r="F262" s="52"/>
      <c r="G262" s="53"/>
      <c r="H262" s="55"/>
      <c r="I262" s="55"/>
      <c r="J262" s="55"/>
      <c r="K262" s="55">
        <f>ROUND((SUM(K263)),2)</f>
        <v>0</v>
      </c>
      <c r="L262" s="55">
        <f t="shared" ref="L262:M262" si="931">ROUND((SUM(L263)),2)</f>
        <v>0</v>
      </c>
      <c r="M262" s="55">
        <f t="shared" si="931"/>
        <v>0</v>
      </c>
      <c r="N262" s="55"/>
      <c r="O262" s="55"/>
      <c r="P262" s="55"/>
      <c r="Q262" s="55"/>
      <c r="R262" s="55">
        <f>ROUND((SUM(R263)),2)</f>
        <v>0</v>
      </c>
      <c r="S262" s="55">
        <f t="shared" ref="S262:T262" si="932">ROUND((SUM(S263)),2)</f>
        <v>0</v>
      </c>
      <c r="T262" s="55">
        <f t="shared" si="932"/>
        <v>0</v>
      </c>
    </row>
    <row r="263" spans="1:20" ht="24" x14ac:dyDescent="0.25">
      <c r="A263" s="54" t="s">
        <v>640</v>
      </c>
      <c r="B263" s="46" t="s">
        <v>91</v>
      </c>
      <c r="C263" s="76">
        <v>101979</v>
      </c>
      <c r="D263" s="74" t="s">
        <v>53</v>
      </c>
      <c r="E263" s="6" t="s">
        <v>39</v>
      </c>
      <c r="F263" s="6" t="s">
        <v>149</v>
      </c>
      <c r="G263" s="47">
        <v>10.06</v>
      </c>
      <c r="H263" s="7"/>
      <c r="I263" s="7"/>
      <c r="J263" s="7">
        <f t="shared" ref="J263" si="933">ROUND((I263+H263),2)</f>
        <v>0</v>
      </c>
      <c r="K263" s="7">
        <f t="shared" ref="K263" si="934">ROUND((H263*G263),2)</f>
        <v>0</v>
      </c>
      <c r="L263" s="7">
        <f t="shared" ref="L263" si="935">ROUND((I263*G263),2)</f>
        <v>0</v>
      </c>
      <c r="M263" s="7">
        <f t="shared" ref="M263" si="936">ROUND((L263+K263),2)</f>
        <v>0</v>
      </c>
      <c r="N263" s="7">
        <f t="shared" ref="N263" si="937">ROUND((IF(Q263="BDI 1",((1+($T$3/100))*H263),((1+($T$4/100))*H263))),2)</f>
        <v>0</v>
      </c>
      <c r="O263" s="7">
        <f t="shared" ref="O263" si="938">ROUND((IF(Q263="BDI 1",((1+($T$3/100))*I263),((1+($T$4/100))*I263))),2)</f>
        <v>0</v>
      </c>
      <c r="P263" s="7">
        <f t="shared" ref="P263" si="939">ROUND((N263+O263),2)</f>
        <v>0</v>
      </c>
      <c r="Q263" s="48" t="s">
        <v>100</v>
      </c>
      <c r="R263" s="7">
        <f t="shared" ref="R263" si="940">ROUND(N263*G263,2)</f>
        <v>0</v>
      </c>
      <c r="S263" s="7">
        <f t="shared" ref="S263" si="941">ROUND(O263*G263,2)</f>
        <v>0</v>
      </c>
      <c r="T263" s="8">
        <f t="shared" ref="T263" si="942">ROUND(R263+S263,2)</f>
        <v>0</v>
      </c>
    </row>
    <row r="264" spans="1:20" x14ac:dyDescent="0.25">
      <c r="A264" s="49" t="s">
        <v>174</v>
      </c>
      <c r="B264" s="50"/>
      <c r="C264" s="51"/>
      <c r="D264" s="52" t="s">
        <v>390</v>
      </c>
      <c r="E264" s="52"/>
      <c r="F264" s="52"/>
      <c r="G264" s="53"/>
      <c r="H264" s="55"/>
      <c r="I264" s="55"/>
      <c r="J264" s="55"/>
      <c r="K264" s="55">
        <f>ROUND((SUM(K265:K272)),2)</f>
        <v>0</v>
      </c>
      <c r="L264" s="55">
        <f t="shared" ref="L264:M264" si="943">ROUND((SUM(L265:L272)),2)</f>
        <v>0</v>
      </c>
      <c r="M264" s="55">
        <f t="shared" si="943"/>
        <v>0</v>
      </c>
      <c r="N264" s="55"/>
      <c r="O264" s="55"/>
      <c r="P264" s="55"/>
      <c r="Q264" s="55"/>
      <c r="R264" s="55">
        <f>ROUND((SUM(R265:R272)),2)</f>
        <v>0</v>
      </c>
      <c r="S264" s="55">
        <f t="shared" ref="S264:T264" si="944">ROUND((SUM(S265:S272)),2)</f>
        <v>0</v>
      </c>
      <c r="T264" s="55">
        <f t="shared" si="944"/>
        <v>0</v>
      </c>
    </row>
    <row r="265" spans="1:20" ht="36" x14ac:dyDescent="0.25">
      <c r="A265" s="54" t="s">
        <v>641</v>
      </c>
      <c r="B265" s="46" t="s">
        <v>91</v>
      </c>
      <c r="C265" s="76">
        <v>94228</v>
      </c>
      <c r="D265" s="74" t="s">
        <v>79</v>
      </c>
      <c r="E265" s="6" t="s">
        <v>39</v>
      </c>
      <c r="F265" s="6" t="s">
        <v>149</v>
      </c>
      <c r="G265" s="47">
        <v>78.260000000000005</v>
      </c>
      <c r="H265" s="7"/>
      <c r="I265" s="7"/>
      <c r="J265" s="7">
        <f t="shared" ref="J265:J268" si="945">ROUND((I265+H265),2)</f>
        <v>0</v>
      </c>
      <c r="K265" s="7">
        <f t="shared" ref="K265:K268" si="946">ROUND((H265*G265),2)</f>
        <v>0</v>
      </c>
      <c r="L265" s="7">
        <f t="shared" ref="L265:L268" si="947">ROUND((I265*G265),2)</f>
        <v>0</v>
      </c>
      <c r="M265" s="7">
        <f t="shared" ref="M265:M268" si="948">ROUND((L265+K265),2)</f>
        <v>0</v>
      </c>
      <c r="N265" s="7">
        <f t="shared" ref="N265:N268" si="949">ROUND((IF(Q265="BDI 1",((1+($T$3/100))*H265),((1+($T$4/100))*H265))),2)</f>
        <v>0</v>
      </c>
      <c r="O265" s="7">
        <f t="shared" ref="O265:O268" si="950">ROUND((IF(Q265="BDI 1",((1+($T$3/100))*I265),((1+($T$4/100))*I265))),2)</f>
        <v>0</v>
      </c>
      <c r="P265" s="7">
        <f t="shared" ref="P265:P268" si="951">ROUND((N265+O265),2)</f>
        <v>0</v>
      </c>
      <c r="Q265" s="48" t="s">
        <v>100</v>
      </c>
      <c r="R265" s="7">
        <f t="shared" ref="R265:R268" si="952">ROUND(N265*G265,2)</f>
        <v>0</v>
      </c>
      <c r="S265" s="7">
        <f t="shared" ref="S265:S268" si="953">ROUND(O265*G265,2)</f>
        <v>0</v>
      </c>
      <c r="T265" s="8">
        <f t="shared" ref="T265:T268" si="954">ROUND(R265+S265,2)</f>
        <v>0</v>
      </c>
    </row>
    <row r="266" spans="1:20" ht="36" x14ac:dyDescent="0.25">
      <c r="A266" s="54" t="s">
        <v>642</v>
      </c>
      <c r="B266" s="46" t="s">
        <v>91</v>
      </c>
      <c r="C266" s="75">
        <v>89578</v>
      </c>
      <c r="D266" s="74" t="s">
        <v>63</v>
      </c>
      <c r="E266" s="6" t="s">
        <v>39</v>
      </c>
      <c r="F266" s="6" t="s">
        <v>171</v>
      </c>
      <c r="G266" s="47">
        <v>12.3</v>
      </c>
      <c r="H266" s="7"/>
      <c r="I266" s="7"/>
      <c r="J266" s="7">
        <f t="shared" si="945"/>
        <v>0</v>
      </c>
      <c r="K266" s="7">
        <f t="shared" si="946"/>
        <v>0</v>
      </c>
      <c r="L266" s="7">
        <f t="shared" si="947"/>
        <v>0</v>
      </c>
      <c r="M266" s="7">
        <f t="shared" si="948"/>
        <v>0</v>
      </c>
      <c r="N266" s="7">
        <f t="shared" si="949"/>
        <v>0</v>
      </c>
      <c r="O266" s="7">
        <f t="shared" si="950"/>
        <v>0</v>
      </c>
      <c r="P266" s="7">
        <f t="shared" si="951"/>
        <v>0</v>
      </c>
      <c r="Q266" s="48" t="s">
        <v>100</v>
      </c>
      <c r="R266" s="7">
        <f t="shared" si="952"/>
        <v>0</v>
      </c>
      <c r="S266" s="7">
        <f t="shared" si="953"/>
        <v>0</v>
      </c>
      <c r="T266" s="8">
        <f t="shared" si="954"/>
        <v>0</v>
      </c>
    </row>
    <row r="267" spans="1:20" ht="36" x14ac:dyDescent="0.25">
      <c r="A267" s="54" t="s">
        <v>643</v>
      </c>
      <c r="B267" s="46" t="s">
        <v>91</v>
      </c>
      <c r="C267" s="75">
        <v>95694</v>
      </c>
      <c r="D267" s="74" t="s">
        <v>81</v>
      </c>
      <c r="E267" s="6" t="s">
        <v>35</v>
      </c>
      <c r="F267" s="6" t="s">
        <v>137</v>
      </c>
      <c r="G267" s="47">
        <v>2</v>
      </c>
      <c r="H267" s="7"/>
      <c r="I267" s="7"/>
      <c r="J267" s="7">
        <f t="shared" si="945"/>
        <v>0</v>
      </c>
      <c r="K267" s="7">
        <f t="shared" si="946"/>
        <v>0</v>
      </c>
      <c r="L267" s="7">
        <f t="shared" si="947"/>
        <v>0</v>
      </c>
      <c r="M267" s="7">
        <f t="shared" si="948"/>
        <v>0</v>
      </c>
      <c r="N267" s="7">
        <f t="shared" si="949"/>
        <v>0</v>
      </c>
      <c r="O267" s="7">
        <f t="shared" si="950"/>
        <v>0</v>
      </c>
      <c r="P267" s="7">
        <f t="shared" si="951"/>
        <v>0</v>
      </c>
      <c r="Q267" s="48" t="s">
        <v>100</v>
      </c>
      <c r="R267" s="7">
        <f t="shared" si="952"/>
        <v>0</v>
      </c>
      <c r="S267" s="7">
        <f t="shared" si="953"/>
        <v>0</v>
      </c>
      <c r="T267" s="8">
        <f t="shared" si="954"/>
        <v>0</v>
      </c>
    </row>
    <row r="268" spans="1:20" ht="24" x14ac:dyDescent="0.25">
      <c r="A268" s="54" t="s">
        <v>644</v>
      </c>
      <c r="B268" s="46" t="s">
        <v>91</v>
      </c>
      <c r="C268" s="75">
        <v>89512</v>
      </c>
      <c r="D268" s="74" t="s">
        <v>62</v>
      </c>
      <c r="E268" s="6" t="s">
        <v>39</v>
      </c>
      <c r="F268" s="6" t="s">
        <v>160</v>
      </c>
      <c r="G268" s="47">
        <v>1.5</v>
      </c>
      <c r="H268" s="7"/>
      <c r="I268" s="7"/>
      <c r="J268" s="7">
        <f t="shared" si="945"/>
        <v>0</v>
      </c>
      <c r="K268" s="7">
        <f t="shared" si="946"/>
        <v>0</v>
      </c>
      <c r="L268" s="7">
        <f t="shared" si="947"/>
        <v>0</v>
      </c>
      <c r="M268" s="7">
        <f t="shared" si="948"/>
        <v>0</v>
      </c>
      <c r="N268" s="7">
        <f t="shared" si="949"/>
        <v>0</v>
      </c>
      <c r="O268" s="7">
        <f t="shared" si="950"/>
        <v>0</v>
      </c>
      <c r="P268" s="7">
        <f t="shared" si="951"/>
        <v>0</v>
      </c>
      <c r="Q268" s="48" t="s">
        <v>100</v>
      </c>
      <c r="R268" s="7">
        <f t="shared" si="952"/>
        <v>0</v>
      </c>
      <c r="S268" s="7">
        <f t="shared" si="953"/>
        <v>0</v>
      </c>
      <c r="T268" s="8">
        <f t="shared" si="954"/>
        <v>0</v>
      </c>
    </row>
    <row r="269" spans="1:20" ht="24" x14ac:dyDescent="0.25">
      <c r="A269" s="54" t="s">
        <v>645</v>
      </c>
      <c r="B269" s="46" t="s">
        <v>228</v>
      </c>
      <c r="C269" s="75">
        <v>765</v>
      </c>
      <c r="D269" s="74" t="s">
        <v>420</v>
      </c>
      <c r="E269" s="6" t="s">
        <v>35</v>
      </c>
      <c r="F269" s="6" t="s">
        <v>160</v>
      </c>
      <c r="G269" s="47">
        <v>4</v>
      </c>
      <c r="H269" s="7"/>
      <c r="I269" s="7"/>
      <c r="J269" s="7">
        <f t="shared" ref="J269:J272" si="955">ROUND((I269+H269),2)</f>
        <v>0</v>
      </c>
      <c r="K269" s="7">
        <f t="shared" ref="K269:K272" si="956">ROUND((H269*G269),2)</f>
        <v>0</v>
      </c>
      <c r="L269" s="7">
        <f t="shared" ref="L269:L272" si="957">ROUND((I269*G269),2)</f>
        <v>0</v>
      </c>
      <c r="M269" s="7">
        <f t="shared" ref="M269:M272" si="958">ROUND((L269+K269),2)</f>
        <v>0</v>
      </c>
      <c r="N269" s="7">
        <f t="shared" ref="N269:N272" si="959">ROUND((IF(Q269="BDI 1",((1+($T$3/100))*H269),((1+($T$4/100))*H269))),2)</f>
        <v>0</v>
      </c>
      <c r="O269" s="7">
        <f t="shared" ref="O269:O272" si="960">ROUND((IF(Q269="BDI 1",((1+($T$3/100))*I269),((1+($T$4/100))*I269))),2)</f>
        <v>0</v>
      </c>
      <c r="P269" s="7">
        <f t="shared" ref="P269:P272" si="961">ROUND((N269+O269),2)</f>
        <v>0</v>
      </c>
      <c r="Q269" s="48" t="s">
        <v>100</v>
      </c>
      <c r="R269" s="7">
        <f t="shared" ref="R269:R272" si="962">ROUND(N269*G269,2)</f>
        <v>0</v>
      </c>
      <c r="S269" s="7">
        <f t="shared" ref="S269:S272" si="963">ROUND(O269*G269,2)</f>
        <v>0</v>
      </c>
      <c r="T269" s="8">
        <f t="shared" ref="T269:T272" si="964">ROUND(R269+S269,2)</f>
        <v>0</v>
      </c>
    </row>
    <row r="270" spans="1:20" x14ac:dyDescent="0.25">
      <c r="A270" s="54" t="s">
        <v>646</v>
      </c>
      <c r="B270" s="46" t="s">
        <v>91</v>
      </c>
      <c r="C270" s="75">
        <v>93358</v>
      </c>
      <c r="D270" s="74" t="s">
        <v>531</v>
      </c>
      <c r="E270" s="6" t="s">
        <v>38</v>
      </c>
      <c r="F270" s="6" t="s">
        <v>160</v>
      </c>
      <c r="G270" s="47">
        <v>0.09</v>
      </c>
      <c r="H270" s="7"/>
      <c r="I270" s="7"/>
      <c r="J270" s="7">
        <f t="shared" si="955"/>
        <v>0</v>
      </c>
      <c r="K270" s="7">
        <f t="shared" si="956"/>
        <v>0</v>
      </c>
      <c r="L270" s="7">
        <f t="shared" si="957"/>
        <v>0</v>
      </c>
      <c r="M270" s="7">
        <f t="shared" si="958"/>
        <v>0</v>
      </c>
      <c r="N270" s="7">
        <f t="shared" si="959"/>
        <v>0</v>
      </c>
      <c r="O270" s="7">
        <f t="shared" si="960"/>
        <v>0</v>
      </c>
      <c r="P270" s="7">
        <f t="shared" si="961"/>
        <v>0</v>
      </c>
      <c r="Q270" s="48" t="s">
        <v>100</v>
      </c>
      <c r="R270" s="7">
        <f t="shared" si="962"/>
        <v>0</v>
      </c>
      <c r="S270" s="7">
        <f t="shared" si="963"/>
        <v>0</v>
      </c>
      <c r="T270" s="8">
        <f t="shared" si="964"/>
        <v>0</v>
      </c>
    </row>
    <row r="271" spans="1:20" ht="24" x14ac:dyDescent="0.25">
      <c r="A271" s="54" t="s">
        <v>647</v>
      </c>
      <c r="B271" s="46" t="s">
        <v>91</v>
      </c>
      <c r="C271" s="75">
        <v>93382</v>
      </c>
      <c r="D271" s="74" t="s">
        <v>179</v>
      </c>
      <c r="E271" s="6" t="s">
        <v>38</v>
      </c>
      <c r="F271" s="6" t="s">
        <v>160</v>
      </c>
      <c r="G271" s="47">
        <v>7.8E-2</v>
      </c>
      <c r="H271" s="7"/>
      <c r="I271" s="7"/>
      <c r="J271" s="7">
        <f t="shared" si="955"/>
        <v>0</v>
      </c>
      <c r="K271" s="7">
        <f t="shared" si="956"/>
        <v>0</v>
      </c>
      <c r="L271" s="7">
        <f t="shared" si="957"/>
        <v>0</v>
      </c>
      <c r="M271" s="7">
        <f t="shared" si="958"/>
        <v>0</v>
      </c>
      <c r="N271" s="7">
        <f t="shared" si="959"/>
        <v>0</v>
      </c>
      <c r="O271" s="7">
        <f t="shared" si="960"/>
        <v>0</v>
      </c>
      <c r="P271" s="7">
        <f t="shared" si="961"/>
        <v>0</v>
      </c>
      <c r="Q271" s="48" t="s">
        <v>100</v>
      </c>
      <c r="R271" s="7">
        <f t="shared" si="962"/>
        <v>0</v>
      </c>
      <c r="S271" s="7">
        <f t="shared" si="963"/>
        <v>0</v>
      </c>
      <c r="T271" s="8">
        <f t="shared" si="964"/>
        <v>0</v>
      </c>
    </row>
    <row r="272" spans="1:20" ht="48" x14ac:dyDescent="0.25">
      <c r="A272" s="54" t="s">
        <v>648</v>
      </c>
      <c r="B272" s="46" t="s">
        <v>91</v>
      </c>
      <c r="C272" s="75">
        <v>101862</v>
      </c>
      <c r="D272" s="74" t="s">
        <v>50</v>
      </c>
      <c r="E272" s="6" t="s">
        <v>36</v>
      </c>
      <c r="F272" s="6" t="s">
        <v>160</v>
      </c>
      <c r="G272" s="47">
        <v>0.75</v>
      </c>
      <c r="H272" s="7"/>
      <c r="I272" s="7"/>
      <c r="J272" s="7">
        <f t="shared" si="955"/>
        <v>0</v>
      </c>
      <c r="K272" s="7">
        <f t="shared" si="956"/>
        <v>0</v>
      </c>
      <c r="L272" s="7">
        <f t="shared" si="957"/>
        <v>0</v>
      </c>
      <c r="M272" s="7">
        <f t="shared" si="958"/>
        <v>0</v>
      </c>
      <c r="N272" s="7">
        <f t="shared" si="959"/>
        <v>0</v>
      </c>
      <c r="O272" s="7">
        <f t="shared" si="960"/>
        <v>0</v>
      </c>
      <c r="P272" s="7">
        <f t="shared" si="961"/>
        <v>0</v>
      </c>
      <c r="Q272" s="48" t="s">
        <v>100</v>
      </c>
      <c r="R272" s="7">
        <f t="shared" si="962"/>
        <v>0</v>
      </c>
      <c r="S272" s="7">
        <f t="shared" si="963"/>
        <v>0</v>
      </c>
      <c r="T272" s="8">
        <f t="shared" si="964"/>
        <v>0</v>
      </c>
    </row>
    <row r="273" spans="1:29" x14ac:dyDescent="0.25">
      <c r="A273" s="49" t="s">
        <v>395</v>
      </c>
      <c r="B273" s="50"/>
      <c r="C273" s="51"/>
      <c r="D273" s="52" t="s">
        <v>391</v>
      </c>
      <c r="E273" s="52"/>
      <c r="F273" s="52"/>
      <c r="G273" s="53"/>
      <c r="H273" s="55"/>
      <c r="I273" s="55"/>
      <c r="J273" s="55"/>
      <c r="K273" s="55">
        <f>ROUND((SUM(K274)),2)</f>
        <v>0</v>
      </c>
      <c r="L273" s="55">
        <f t="shared" ref="L273" si="965">ROUND((SUM(L274)),2)</f>
        <v>0</v>
      </c>
      <c r="M273" s="55">
        <f t="shared" ref="M273" si="966">ROUND((SUM(M274)),2)</f>
        <v>0</v>
      </c>
      <c r="N273" s="55"/>
      <c r="O273" s="55"/>
      <c r="P273" s="55"/>
      <c r="Q273" s="55"/>
      <c r="R273" s="55">
        <f>ROUND((SUM(R274)),2)</f>
        <v>0</v>
      </c>
      <c r="S273" s="55">
        <f t="shared" ref="S273" si="967">ROUND((SUM(S274)),2)</f>
        <v>0</v>
      </c>
      <c r="T273" s="55">
        <f t="shared" ref="T273" si="968">ROUND((SUM(T274)),2)</f>
        <v>0</v>
      </c>
    </row>
    <row r="274" spans="1:29" ht="24" x14ac:dyDescent="0.25">
      <c r="A274" s="54" t="s">
        <v>649</v>
      </c>
      <c r="B274" s="46" t="s">
        <v>228</v>
      </c>
      <c r="C274" s="76">
        <v>736</v>
      </c>
      <c r="D274" s="74" t="s">
        <v>421</v>
      </c>
      <c r="E274" s="6" t="s">
        <v>37</v>
      </c>
      <c r="F274" s="6" t="s">
        <v>149</v>
      </c>
      <c r="G274" s="47">
        <v>8</v>
      </c>
      <c r="H274" s="7"/>
      <c r="I274" s="7"/>
      <c r="J274" s="7">
        <f t="shared" ref="J274" si="969">ROUND((I274+H274),2)</f>
        <v>0</v>
      </c>
      <c r="K274" s="7">
        <f t="shared" ref="K274" si="970">ROUND((H274*G274),2)</f>
        <v>0</v>
      </c>
      <c r="L274" s="7">
        <f t="shared" ref="L274" si="971">ROUND((I274*G274),2)</f>
        <v>0</v>
      </c>
      <c r="M274" s="7">
        <f t="shared" ref="M274" si="972">ROUND((L274+K274),2)</f>
        <v>0</v>
      </c>
      <c r="N274" s="7">
        <f t="shared" ref="N274" si="973">ROUND((IF(Q274="BDI 1",((1+($T$3/100))*H274),((1+($T$4/100))*H274))),2)</f>
        <v>0</v>
      </c>
      <c r="O274" s="7">
        <f t="shared" ref="O274" si="974">ROUND((IF(Q274="BDI 1",((1+($T$3/100))*I274),((1+($T$4/100))*I274))),2)</f>
        <v>0</v>
      </c>
      <c r="P274" s="7">
        <f t="shared" ref="P274" si="975">ROUND((N274+O274),2)</f>
        <v>0</v>
      </c>
      <c r="Q274" s="48" t="s">
        <v>100</v>
      </c>
      <c r="R274" s="7">
        <f t="shared" ref="R274" si="976">ROUND(N274*G274,2)</f>
        <v>0</v>
      </c>
      <c r="S274" s="7">
        <f t="shared" ref="S274" si="977">ROUND(O274*G274,2)</f>
        <v>0</v>
      </c>
      <c r="T274" s="8">
        <f t="shared" ref="T274" si="978">ROUND(R274+S274,2)</f>
        <v>0</v>
      </c>
    </row>
    <row r="275" spans="1:29" x14ac:dyDescent="0.25">
      <c r="A275" s="22"/>
      <c r="B275" s="22"/>
      <c r="C275" s="11"/>
      <c r="D275" s="39"/>
      <c r="E275" s="11"/>
      <c r="F275" s="11"/>
      <c r="G275" s="12"/>
      <c r="H275" s="16"/>
      <c r="I275" s="16"/>
      <c r="J275" s="16"/>
      <c r="K275" s="16"/>
      <c r="L275" s="16"/>
      <c r="M275" s="16"/>
      <c r="N275" s="14"/>
      <c r="O275" s="14"/>
      <c r="P275" s="14"/>
      <c r="Q275" s="14"/>
      <c r="R275" s="14"/>
      <c r="S275" s="14"/>
      <c r="T275" s="15"/>
    </row>
    <row r="276" spans="1:29" x14ac:dyDescent="0.25">
      <c r="A276" s="49">
        <v>12</v>
      </c>
      <c r="B276" s="50"/>
      <c r="C276" s="51"/>
      <c r="D276" s="52" t="s">
        <v>392</v>
      </c>
      <c r="E276" s="52"/>
      <c r="F276" s="52"/>
      <c r="G276" s="53"/>
      <c r="H276" s="55"/>
      <c r="I276" s="55"/>
      <c r="J276" s="55"/>
      <c r="K276" s="55">
        <f>ROUND(SUM(K277:K297),2)</f>
        <v>0</v>
      </c>
      <c r="L276" s="55">
        <f t="shared" ref="L276:M276" si="979">ROUND(SUM(L277:L297),2)</f>
        <v>0</v>
      </c>
      <c r="M276" s="55">
        <f t="shared" si="979"/>
        <v>0</v>
      </c>
      <c r="N276" s="55"/>
      <c r="O276" s="55"/>
      <c r="P276" s="55"/>
      <c r="Q276" s="55"/>
      <c r="R276" s="55">
        <f>ROUND(SUM(R277:R297),2)</f>
        <v>0</v>
      </c>
      <c r="S276" s="55">
        <f t="shared" ref="S276:T276" si="980">ROUND(SUM(S277:S297),2)</f>
        <v>0</v>
      </c>
      <c r="T276" s="55">
        <f t="shared" si="980"/>
        <v>0</v>
      </c>
    </row>
    <row r="277" spans="1:29" ht="24" x14ac:dyDescent="0.25">
      <c r="A277" s="54" t="s">
        <v>115</v>
      </c>
      <c r="B277" s="46" t="s">
        <v>92</v>
      </c>
      <c r="C277" s="76">
        <v>653</v>
      </c>
      <c r="D277" s="74" t="s">
        <v>422</v>
      </c>
      <c r="E277" s="6" t="s">
        <v>39</v>
      </c>
      <c r="F277" s="6" t="s">
        <v>139</v>
      </c>
      <c r="G277" s="47">
        <v>123</v>
      </c>
      <c r="H277" s="7"/>
      <c r="I277" s="7"/>
      <c r="J277" s="7">
        <f t="shared" ref="J277:J279" si="981">ROUND((I277+H277),2)</f>
        <v>0</v>
      </c>
      <c r="K277" s="7">
        <f t="shared" ref="K277:K279" si="982">ROUND((H277*G277),2)</f>
        <v>0</v>
      </c>
      <c r="L277" s="7">
        <f t="shared" ref="L277:L279" si="983">ROUND((I277*G277),2)</f>
        <v>0</v>
      </c>
      <c r="M277" s="7">
        <f t="shared" ref="M277:M279" si="984">ROUND((L277+K277),2)</f>
        <v>0</v>
      </c>
      <c r="N277" s="7">
        <f t="shared" ref="N277:N279" si="985">ROUND((IF(Q277="BDI 1",((1+($T$3/100))*H277),((1+($T$4/100))*H277))),2)</f>
        <v>0</v>
      </c>
      <c r="O277" s="7">
        <f t="shared" ref="O277:O279" si="986">ROUND((IF(Q277="BDI 1",((1+($T$3/100))*I277),((1+($T$4/100))*I277))),2)</f>
        <v>0</v>
      </c>
      <c r="P277" s="7">
        <f t="shared" ref="P277:P279" si="987">ROUND((N277+O277),2)</f>
        <v>0</v>
      </c>
      <c r="Q277" s="48" t="s">
        <v>100</v>
      </c>
      <c r="R277" s="7">
        <f t="shared" ref="R277:R279" si="988">ROUND(N277*G277,2)</f>
        <v>0</v>
      </c>
      <c r="S277" s="7">
        <f t="shared" ref="S277:S279" si="989">ROUND(O277*G277,2)</f>
        <v>0</v>
      </c>
      <c r="T277" s="8">
        <f t="shared" ref="T277:T279" si="990">ROUND(R277+S277,2)</f>
        <v>0</v>
      </c>
      <c r="U277"/>
      <c r="V277"/>
      <c r="W277"/>
      <c r="X277"/>
      <c r="Y277"/>
      <c r="Z277"/>
      <c r="AA277"/>
      <c r="AB277"/>
      <c r="AC277"/>
    </row>
    <row r="278" spans="1:29" ht="24" x14ac:dyDescent="0.25">
      <c r="A278" s="54" t="s">
        <v>116</v>
      </c>
      <c r="B278" s="46" t="s">
        <v>92</v>
      </c>
      <c r="C278" s="76">
        <v>1025</v>
      </c>
      <c r="D278" s="74" t="s">
        <v>423</v>
      </c>
      <c r="E278" s="6" t="s">
        <v>35</v>
      </c>
      <c r="F278" s="6" t="s">
        <v>139</v>
      </c>
      <c r="G278" s="47">
        <v>13</v>
      </c>
      <c r="H278" s="7"/>
      <c r="I278" s="7"/>
      <c r="J278" s="7">
        <f t="shared" si="981"/>
        <v>0</v>
      </c>
      <c r="K278" s="7">
        <f t="shared" si="982"/>
        <v>0</v>
      </c>
      <c r="L278" s="7">
        <f t="shared" si="983"/>
        <v>0</v>
      </c>
      <c r="M278" s="7">
        <f t="shared" si="984"/>
        <v>0</v>
      </c>
      <c r="N278" s="7">
        <f t="shared" si="985"/>
        <v>0</v>
      </c>
      <c r="O278" s="7">
        <f t="shared" si="986"/>
        <v>0</v>
      </c>
      <c r="P278" s="7">
        <f t="shared" si="987"/>
        <v>0</v>
      </c>
      <c r="Q278" s="48" t="s">
        <v>100</v>
      </c>
      <c r="R278" s="7">
        <f t="shared" si="988"/>
        <v>0</v>
      </c>
      <c r="S278" s="7">
        <f t="shared" si="989"/>
        <v>0</v>
      </c>
      <c r="T278" s="8">
        <f t="shared" si="990"/>
        <v>0</v>
      </c>
      <c r="U278"/>
      <c r="V278"/>
      <c r="W278"/>
      <c r="X278"/>
      <c r="Y278"/>
      <c r="Z278"/>
      <c r="AA278"/>
      <c r="AB278"/>
      <c r="AC278"/>
    </row>
    <row r="279" spans="1:29" x14ac:dyDescent="0.25">
      <c r="A279" s="54" t="s">
        <v>154</v>
      </c>
      <c r="B279" s="46" t="s">
        <v>92</v>
      </c>
      <c r="C279" s="76">
        <v>654</v>
      </c>
      <c r="D279" s="74" t="s">
        <v>424</v>
      </c>
      <c r="E279" s="6" t="s">
        <v>35</v>
      </c>
      <c r="F279" s="6" t="s">
        <v>137</v>
      </c>
      <c r="G279" s="47">
        <v>18</v>
      </c>
      <c r="H279" s="7"/>
      <c r="I279" s="7"/>
      <c r="J279" s="7">
        <f t="shared" si="981"/>
        <v>0</v>
      </c>
      <c r="K279" s="7">
        <f t="shared" si="982"/>
        <v>0</v>
      </c>
      <c r="L279" s="7">
        <f t="shared" si="983"/>
        <v>0</v>
      </c>
      <c r="M279" s="7">
        <f t="shared" si="984"/>
        <v>0</v>
      </c>
      <c r="N279" s="7">
        <f t="shared" si="985"/>
        <v>0</v>
      </c>
      <c r="O279" s="7">
        <f t="shared" si="986"/>
        <v>0</v>
      </c>
      <c r="P279" s="7">
        <f t="shared" si="987"/>
        <v>0</v>
      </c>
      <c r="Q279" s="48" t="s">
        <v>100</v>
      </c>
      <c r="R279" s="7">
        <f t="shared" si="988"/>
        <v>0</v>
      </c>
      <c r="S279" s="7">
        <f t="shared" si="989"/>
        <v>0</v>
      </c>
      <c r="T279" s="8">
        <f t="shared" si="990"/>
        <v>0</v>
      </c>
      <c r="U279"/>
      <c r="V279"/>
      <c r="W279"/>
      <c r="X279"/>
      <c r="Y279"/>
      <c r="Z279"/>
      <c r="AA279"/>
      <c r="AB279"/>
      <c r="AC279"/>
    </row>
    <row r="280" spans="1:29" x14ac:dyDescent="0.25">
      <c r="A280" s="54" t="s">
        <v>488</v>
      </c>
      <c r="B280" s="46" t="s">
        <v>92</v>
      </c>
      <c r="C280" s="76">
        <v>586</v>
      </c>
      <c r="D280" s="74" t="s">
        <v>425</v>
      </c>
      <c r="E280" s="6" t="s">
        <v>35</v>
      </c>
      <c r="F280" s="6" t="s">
        <v>137</v>
      </c>
      <c r="G280" s="47">
        <v>107</v>
      </c>
      <c r="H280" s="7"/>
      <c r="I280" s="7"/>
      <c r="J280" s="7">
        <f t="shared" ref="J280:J281" si="991">ROUND((I280+H280),2)</f>
        <v>0</v>
      </c>
      <c r="K280" s="7">
        <f t="shared" ref="K280:K281" si="992">ROUND((H280*G280),2)</f>
        <v>0</v>
      </c>
      <c r="L280" s="7">
        <f t="shared" ref="L280:L281" si="993">ROUND((I280*G280),2)</f>
        <v>0</v>
      </c>
      <c r="M280" s="7">
        <f t="shared" ref="M280:M281" si="994">ROUND((L280+K280),2)</f>
        <v>0</v>
      </c>
      <c r="N280" s="7">
        <f t="shared" ref="N280:N281" si="995">ROUND((IF(Q280="BDI 1",((1+($T$3/100))*H280),((1+($T$4/100))*H280))),2)</f>
        <v>0</v>
      </c>
      <c r="O280" s="7">
        <f t="shared" ref="O280:O281" si="996">ROUND((IF(Q280="BDI 1",((1+($T$3/100))*I280),((1+($T$4/100))*I280))),2)</f>
        <v>0</v>
      </c>
      <c r="P280" s="7">
        <f t="shared" ref="P280:P281" si="997">ROUND((N280+O280),2)</f>
        <v>0</v>
      </c>
      <c r="Q280" s="48" t="s">
        <v>100</v>
      </c>
      <c r="R280" s="7">
        <f t="shared" ref="R280:R281" si="998">ROUND(N280*G280,2)</f>
        <v>0</v>
      </c>
      <c r="S280" s="7">
        <f t="shared" ref="S280:S281" si="999">ROUND(O280*G280,2)</f>
        <v>0</v>
      </c>
      <c r="T280" s="8">
        <f t="shared" ref="T280:T281" si="1000">ROUND(R280+S280,2)</f>
        <v>0</v>
      </c>
      <c r="U280"/>
      <c r="V280"/>
      <c r="W280"/>
      <c r="X280"/>
      <c r="Y280"/>
      <c r="Z280"/>
      <c r="AA280"/>
      <c r="AB280"/>
      <c r="AC280"/>
    </row>
    <row r="281" spans="1:29" x14ac:dyDescent="0.25">
      <c r="A281" s="54" t="s">
        <v>489</v>
      </c>
      <c r="B281" s="46" t="s">
        <v>92</v>
      </c>
      <c r="C281" s="76">
        <v>655</v>
      </c>
      <c r="D281" s="74" t="s">
        <v>426</v>
      </c>
      <c r="E281" s="6" t="s">
        <v>35</v>
      </c>
      <c r="F281" s="6" t="s">
        <v>141</v>
      </c>
      <c r="G281" s="47">
        <v>62</v>
      </c>
      <c r="H281" s="7"/>
      <c r="I281" s="7"/>
      <c r="J281" s="7">
        <f t="shared" si="991"/>
        <v>0</v>
      </c>
      <c r="K281" s="7">
        <f t="shared" si="992"/>
        <v>0</v>
      </c>
      <c r="L281" s="7">
        <f t="shared" si="993"/>
        <v>0</v>
      </c>
      <c r="M281" s="7">
        <f t="shared" si="994"/>
        <v>0</v>
      </c>
      <c r="N281" s="7">
        <f t="shared" si="995"/>
        <v>0</v>
      </c>
      <c r="O281" s="7">
        <f t="shared" si="996"/>
        <v>0</v>
      </c>
      <c r="P281" s="7">
        <f t="shared" si="997"/>
        <v>0</v>
      </c>
      <c r="Q281" s="48" t="s">
        <v>100</v>
      </c>
      <c r="R281" s="7">
        <f t="shared" si="998"/>
        <v>0</v>
      </c>
      <c r="S281" s="7">
        <f t="shared" si="999"/>
        <v>0</v>
      </c>
      <c r="T281" s="8">
        <f t="shared" si="1000"/>
        <v>0</v>
      </c>
      <c r="U281"/>
      <c r="V281"/>
      <c r="W281"/>
      <c r="X281"/>
      <c r="Y281"/>
      <c r="Z281"/>
      <c r="AA281"/>
      <c r="AB281"/>
      <c r="AC281"/>
    </row>
    <row r="282" spans="1:29" x14ac:dyDescent="0.25">
      <c r="A282" s="54" t="s">
        <v>490</v>
      </c>
      <c r="B282" s="46" t="s">
        <v>92</v>
      </c>
      <c r="C282" s="76">
        <v>656</v>
      </c>
      <c r="D282" s="74" t="s">
        <v>427</v>
      </c>
      <c r="E282" s="6" t="s">
        <v>35</v>
      </c>
      <c r="F282" s="6" t="s">
        <v>140</v>
      </c>
      <c r="G282" s="47">
        <v>7</v>
      </c>
      <c r="H282" s="7"/>
      <c r="I282" s="7"/>
      <c r="J282" s="7">
        <f t="shared" ref="J282" si="1001">ROUND((I282+H282),2)</f>
        <v>0</v>
      </c>
      <c r="K282" s="7">
        <f t="shared" ref="K282" si="1002">ROUND((H282*G282),2)</f>
        <v>0</v>
      </c>
      <c r="L282" s="7">
        <f t="shared" ref="L282" si="1003">ROUND((I282*G282),2)</f>
        <v>0</v>
      </c>
      <c r="M282" s="7">
        <f t="shared" ref="M282" si="1004">ROUND((L282+K282),2)</f>
        <v>0</v>
      </c>
      <c r="N282" s="7">
        <f t="shared" ref="N282" si="1005">ROUND((IF(Q282="BDI 1",((1+($T$3/100))*H282),((1+($T$4/100))*H282))),2)</f>
        <v>0</v>
      </c>
      <c r="O282" s="7">
        <f t="shared" ref="O282" si="1006">ROUND((IF(Q282="BDI 1",((1+($T$3/100))*I282),((1+($T$4/100))*I282))),2)</f>
        <v>0</v>
      </c>
      <c r="P282" s="7">
        <f t="shared" ref="P282" si="1007">ROUND((N282+O282),2)</f>
        <v>0</v>
      </c>
      <c r="Q282" s="48" t="s">
        <v>100</v>
      </c>
      <c r="R282" s="7">
        <f t="shared" ref="R282" si="1008">ROUND(N282*G282,2)</f>
        <v>0</v>
      </c>
      <c r="S282" s="7">
        <f t="shared" ref="S282" si="1009">ROUND(O282*G282,2)</f>
        <v>0</v>
      </c>
      <c r="T282" s="8">
        <f t="shared" ref="T282" si="1010">ROUND(R282+S282,2)</f>
        <v>0</v>
      </c>
      <c r="U282"/>
      <c r="V282"/>
      <c r="W282"/>
      <c r="X282"/>
      <c r="Y282"/>
      <c r="Z282"/>
      <c r="AA282"/>
      <c r="AB282"/>
      <c r="AC282"/>
    </row>
    <row r="283" spans="1:29" ht="24" x14ac:dyDescent="0.25">
      <c r="A283" s="54" t="s">
        <v>491</v>
      </c>
      <c r="B283" s="46" t="s">
        <v>92</v>
      </c>
      <c r="C283" s="75">
        <v>657</v>
      </c>
      <c r="D283" s="74" t="s">
        <v>428</v>
      </c>
      <c r="E283" s="6" t="s">
        <v>35</v>
      </c>
      <c r="F283" s="6" t="s">
        <v>143</v>
      </c>
      <c r="G283" s="47">
        <v>1</v>
      </c>
      <c r="H283" s="7"/>
      <c r="I283" s="7"/>
      <c r="J283" s="7">
        <f t="shared" ref="J283" si="1011">ROUND((I283+H283),2)</f>
        <v>0</v>
      </c>
      <c r="K283" s="7">
        <f t="shared" ref="K283" si="1012">ROUND((H283*G283),2)</f>
        <v>0</v>
      </c>
      <c r="L283" s="7">
        <f t="shared" ref="L283" si="1013">ROUND((I283*G283),2)</f>
        <v>0</v>
      </c>
      <c r="M283" s="7">
        <f t="shared" ref="M283" si="1014">ROUND((L283+K283),2)</f>
        <v>0</v>
      </c>
      <c r="N283" s="7">
        <f t="shared" ref="N283" si="1015">ROUND((IF(Q283="BDI 1",((1+($T$3/100))*H283),((1+($T$4/100))*H283))),2)</f>
        <v>0</v>
      </c>
      <c r="O283" s="7">
        <f t="shared" ref="O283" si="1016">ROUND((IF(Q283="BDI 1",((1+($T$3/100))*I283),((1+($T$4/100))*I283))),2)</f>
        <v>0</v>
      </c>
      <c r="P283" s="7">
        <f t="shared" ref="P283" si="1017">ROUND((N283+O283),2)</f>
        <v>0</v>
      </c>
      <c r="Q283" s="48" t="s">
        <v>100</v>
      </c>
      <c r="R283" s="7">
        <f t="shared" ref="R283" si="1018">ROUND(N283*G283,2)</f>
        <v>0</v>
      </c>
      <c r="S283" s="7">
        <f t="shared" ref="S283" si="1019">ROUND(O283*G283,2)</f>
        <v>0</v>
      </c>
      <c r="T283" s="8">
        <f t="shared" ref="T283" si="1020">ROUND(R283+S283,2)</f>
        <v>0</v>
      </c>
      <c r="U283"/>
      <c r="V283"/>
      <c r="W283"/>
      <c r="X283"/>
      <c r="Y283"/>
      <c r="Z283"/>
      <c r="AA283"/>
      <c r="AB283"/>
      <c r="AC283"/>
    </row>
    <row r="284" spans="1:29" ht="24" x14ac:dyDescent="0.25">
      <c r="A284" s="54" t="s">
        <v>492</v>
      </c>
      <c r="B284" s="46" t="s">
        <v>92</v>
      </c>
      <c r="C284" s="75">
        <v>658</v>
      </c>
      <c r="D284" s="74" t="s">
        <v>429</v>
      </c>
      <c r="E284" s="6" t="s">
        <v>430</v>
      </c>
      <c r="F284" s="6" t="s">
        <v>142</v>
      </c>
      <c r="G284" s="47">
        <v>3</v>
      </c>
      <c r="H284" s="7"/>
      <c r="I284" s="7"/>
      <c r="J284" s="7">
        <f t="shared" ref="J284" si="1021">ROUND((I284+H284),2)</f>
        <v>0</v>
      </c>
      <c r="K284" s="7">
        <f t="shared" ref="K284" si="1022">ROUND((H284*G284),2)</f>
        <v>0</v>
      </c>
      <c r="L284" s="7">
        <f t="shared" ref="L284" si="1023">ROUND((I284*G284),2)</f>
        <v>0</v>
      </c>
      <c r="M284" s="7">
        <f t="shared" ref="M284" si="1024">ROUND((L284+K284),2)</f>
        <v>0</v>
      </c>
      <c r="N284" s="7">
        <f t="shared" ref="N284" si="1025">ROUND((IF(Q284="BDI 1",((1+($T$3/100))*H284),((1+($T$4/100))*H284))),2)</f>
        <v>0</v>
      </c>
      <c r="O284" s="7">
        <f t="shared" ref="O284" si="1026">ROUND((IF(Q284="BDI 1",((1+($T$3/100))*I284),((1+($T$4/100))*I284))),2)</f>
        <v>0</v>
      </c>
      <c r="P284" s="7">
        <f t="shared" ref="P284" si="1027">ROUND((N284+O284),2)</f>
        <v>0</v>
      </c>
      <c r="Q284" s="48" t="s">
        <v>100</v>
      </c>
      <c r="R284" s="7">
        <f t="shared" ref="R284" si="1028">ROUND(N284*G284,2)</f>
        <v>0</v>
      </c>
      <c r="S284" s="7">
        <f t="shared" ref="S284" si="1029">ROUND(O284*G284,2)</f>
        <v>0</v>
      </c>
      <c r="T284" s="8">
        <f t="shared" ref="T284" si="1030">ROUND(R284+S284,2)</f>
        <v>0</v>
      </c>
      <c r="U284"/>
      <c r="V284"/>
      <c r="W284"/>
      <c r="X284"/>
      <c r="Y284"/>
      <c r="Z284"/>
      <c r="AA284"/>
      <c r="AB284"/>
      <c r="AC284"/>
    </row>
    <row r="285" spans="1:29" x14ac:dyDescent="0.25">
      <c r="A285" s="54" t="s">
        <v>493</v>
      </c>
      <c r="B285" s="46" t="s">
        <v>92</v>
      </c>
      <c r="C285" s="75">
        <v>884</v>
      </c>
      <c r="D285" s="74" t="s">
        <v>431</v>
      </c>
      <c r="E285" s="6" t="s">
        <v>35</v>
      </c>
      <c r="F285" s="6" t="s">
        <v>142</v>
      </c>
      <c r="G285" s="47">
        <v>1</v>
      </c>
      <c r="H285" s="7"/>
      <c r="I285" s="7"/>
      <c r="J285" s="7">
        <f t="shared" ref="J285:J294" si="1031">ROUND((I285+H285),2)</f>
        <v>0</v>
      </c>
      <c r="K285" s="7">
        <f t="shared" ref="K285:K294" si="1032">ROUND((H285*G285),2)</f>
        <v>0</v>
      </c>
      <c r="L285" s="7">
        <f t="shared" ref="L285:L294" si="1033">ROUND((I285*G285),2)</f>
        <v>0</v>
      </c>
      <c r="M285" s="7">
        <f t="shared" ref="M285:M294" si="1034">ROUND((L285+K285),2)</f>
        <v>0</v>
      </c>
      <c r="N285" s="7">
        <f t="shared" ref="N285:N294" si="1035">ROUND((IF(Q285="BDI 1",((1+($T$3/100))*H285),((1+($T$4/100))*H285))),2)</f>
        <v>0</v>
      </c>
      <c r="O285" s="7">
        <f t="shared" ref="O285:O294" si="1036">ROUND((IF(Q285="BDI 1",((1+($T$3/100))*I285),((1+($T$4/100))*I285))),2)</f>
        <v>0</v>
      </c>
      <c r="P285" s="7">
        <f t="shared" ref="P285:P294" si="1037">ROUND((N285+O285),2)</f>
        <v>0</v>
      </c>
      <c r="Q285" s="48" t="s">
        <v>100</v>
      </c>
      <c r="R285" s="7">
        <f t="shared" ref="R285:R294" si="1038">ROUND(N285*G285,2)</f>
        <v>0</v>
      </c>
      <c r="S285" s="7">
        <f t="shared" ref="S285:S294" si="1039">ROUND(O285*G285,2)</f>
        <v>0</v>
      </c>
      <c r="T285" s="8">
        <f t="shared" ref="T285:T294" si="1040">ROUND(R285+S285,2)</f>
        <v>0</v>
      </c>
      <c r="U285"/>
      <c r="V285"/>
      <c r="W285"/>
      <c r="X285"/>
      <c r="Y285"/>
      <c r="Z285"/>
      <c r="AA285"/>
      <c r="AB285"/>
      <c r="AC285"/>
    </row>
    <row r="286" spans="1:29" ht="24" x14ac:dyDescent="0.25">
      <c r="A286" s="54" t="s">
        <v>494</v>
      </c>
      <c r="B286" s="46" t="s">
        <v>92</v>
      </c>
      <c r="C286" s="75">
        <v>543</v>
      </c>
      <c r="D286" s="74" t="s">
        <v>432</v>
      </c>
      <c r="E286" s="6" t="s">
        <v>35</v>
      </c>
      <c r="F286" s="6" t="s">
        <v>142</v>
      </c>
      <c r="G286" s="47">
        <v>16</v>
      </c>
      <c r="H286" s="7"/>
      <c r="I286" s="7"/>
      <c r="J286" s="7">
        <f t="shared" si="1031"/>
        <v>0</v>
      </c>
      <c r="K286" s="7">
        <f t="shared" si="1032"/>
        <v>0</v>
      </c>
      <c r="L286" s="7">
        <f t="shared" si="1033"/>
        <v>0</v>
      </c>
      <c r="M286" s="7">
        <f t="shared" si="1034"/>
        <v>0</v>
      </c>
      <c r="N286" s="7">
        <f t="shared" si="1035"/>
        <v>0</v>
      </c>
      <c r="O286" s="7">
        <f t="shared" si="1036"/>
        <v>0</v>
      </c>
      <c r="P286" s="7">
        <f t="shared" si="1037"/>
        <v>0</v>
      </c>
      <c r="Q286" s="48" t="s">
        <v>100</v>
      </c>
      <c r="R286" s="7">
        <f t="shared" si="1038"/>
        <v>0</v>
      </c>
      <c r="S286" s="7">
        <f t="shared" si="1039"/>
        <v>0</v>
      </c>
      <c r="T286" s="8">
        <f t="shared" si="1040"/>
        <v>0</v>
      </c>
      <c r="U286"/>
      <c r="V286"/>
      <c r="W286"/>
      <c r="X286"/>
      <c r="Y286"/>
      <c r="Z286"/>
      <c r="AA286"/>
      <c r="AB286"/>
      <c r="AC286"/>
    </row>
    <row r="287" spans="1:29" ht="36" x14ac:dyDescent="0.25">
      <c r="A287" s="54" t="s">
        <v>495</v>
      </c>
      <c r="B287" s="46" t="s">
        <v>92</v>
      </c>
      <c r="C287" s="75">
        <v>607</v>
      </c>
      <c r="D287" s="74" t="s">
        <v>433</v>
      </c>
      <c r="E287" s="6" t="s">
        <v>35</v>
      </c>
      <c r="F287" s="6" t="s">
        <v>142</v>
      </c>
      <c r="G287" s="47">
        <v>117</v>
      </c>
      <c r="H287" s="7"/>
      <c r="I287" s="7"/>
      <c r="J287" s="7">
        <f t="shared" si="1031"/>
        <v>0</v>
      </c>
      <c r="K287" s="7">
        <f t="shared" si="1032"/>
        <v>0</v>
      </c>
      <c r="L287" s="7">
        <f t="shared" si="1033"/>
        <v>0</v>
      </c>
      <c r="M287" s="7">
        <f t="shared" si="1034"/>
        <v>0</v>
      </c>
      <c r="N287" s="7">
        <f t="shared" si="1035"/>
        <v>0</v>
      </c>
      <c r="O287" s="7">
        <f t="shared" si="1036"/>
        <v>0</v>
      </c>
      <c r="P287" s="7">
        <f t="shared" si="1037"/>
        <v>0</v>
      </c>
      <c r="Q287" s="48" t="s">
        <v>100</v>
      </c>
      <c r="R287" s="7">
        <f t="shared" si="1038"/>
        <v>0</v>
      </c>
      <c r="S287" s="7">
        <f t="shared" si="1039"/>
        <v>0</v>
      </c>
      <c r="T287" s="8">
        <f t="shared" si="1040"/>
        <v>0</v>
      </c>
      <c r="U287"/>
      <c r="V287"/>
      <c r="W287"/>
      <c r="X287"/>
      <c r="Y287"/>
      <c r="Z287"/>
      <c r="AA287"/>
      <c r="AB287"/>
      <c r="AC287"/>
    </row>
    <row r="288" spans="1:29" x14ac:dyDescent="0.25">
      <c r="A288" s="54" t="s">
        <v>496</v>
      </c>
      <c r="B288" s="46" t="s">
        <v>92</v>
      </c>
      <c r="C288" s="75">
        <v>667</v>
      </c>
      <c r="D288" s="74" t="s">
        <v>434</v>
      </c>
      <c r="E288" s="6" t="s">
        <v>35</v>
      </c>
      <c r="F288" s="6" t="s">
        <v>142</v>
      </c>
      <c r="G288" s="47">
        <v>16</v>
      </c>
      <c r="H288" s="7"/>
      <c r="I288" s="7"/>
      <c r="J288" s="7">
        <f t="shared" si="1031"/>
        <v>0</v>
      </c>
      <c r="K288" s="7">
        <f t="shared" si="1032"/>
        <v>0</v>
      </c>
      <c r="L288" s="7">
        <f t="shared" si="1033"/>
        <v>0</v>
      </c>
      <c r="M288" s="7">
        <f t="shared" si="1034"/>
        <v>0</v>
      </c>
      <c r="N288" s="7">
        <f t="shared" si="1035"/>
        <v>0</v>
      </c>
      <c r="O288" s="7">
        <f t="shared" si="1036"/>
        <v>0</v>
      </c>
      <c r="P288" s="7">
        <f t="shared" si="1037"/>
        <v>0</v>
      </c>
      <c r="Q288" s="48" t="s">
        <v>100</v>
      </c>
      <c r="R288" s="7">
        <f t="shared" si="1038"/>
        <v>0</v>
      </c>
      <c r="S288" s="7">
        <f t="shared" si="1039"/>
        <v>0</v>
      </c>
      <c r="T288" s="8">
        <f t="shared" si="1040"/>
        <v>0</v>
      </c>
      <c r="U288"/>
      <c r="V288"/>
      <c r="W288"/>
      <c r="X288"/>
      <c r="Y288"/>
      <c r="Z288"/>
      <c r="AA288"/>
      <c r="AB288"/>
      <c r="AC288"/>
    </row>
    <row r="289" spans="1:29" ht="24" x14ac:dyDescent="0.25">
      <c r="A289" s="54" t="s">
        <v>497</v>
      </c>
      <c r="B289" s="46" t="s">
        <v>91</v>
      </c>
      <c r="C289" s="75">
        <v>101916</v>
      </c>
      <c r="D289" s="74" t="s">
        <v>52</v>
      </c>
      <c r="E289" s="6" t="s">
        <v>35</v>
      </c>
      <c r="F289" s="6" t="s">
        <v>142</v>
      </c>
      <c r="G289" s="47">
        <v>1</v>
      </c>
      <c r="H289" s="7"/>
      <c r="I289" s="7"/>
      <c r="J289" s="7">
        <f t="shared" si="1031"/>
        <v>0</v>
      </c>
      <c r="K289" s="7">
        <f t="shared" si="1032"/>
        <v>0</v>
      </c>
      <c r="L289" s="7">
        <f t="shared" si="1033"/>
        <v>0</v>
      </c>
      <c r="M289" s="7">
        <f t="shared" si="1034"/>
        <v>0</v>
      </c>
      <c r="N289" s="7">
        <f t="shared" si="1035"/>
        <v>0</v>
      </c>
      <c r="O289" s="7">
        <f t="shared" si="1036"/>
        <v>0</v>
      </c>
      <c r="P289" s="7">
        <f t="shared" si="1037"/>
        <v>0</v>
      </c>
      <c r="Q289" s="48" t="s">
        <v>100</v>
      </c>
      <c r="R289" s="7">
        <f t="shared" si="1038"/>
        <v>0</v>
      </c>
      <c r="S289" s="7">
        <f t="shared" si="1039"/>
        <v>0</v>
      </c>
      <c r="T289" s="8">
        <f t="shared" si="1040"/>
        <v>0</v>
      </c>
      <c r="U289"/>
      <c r="V289"/>
      <c r="W289"/>
      <c r="X289"/>
      <c r="Y289"/>
      <c r="Z289"/>
      <c r="AA289"/>
      <c r="AB289"/>
      <c r="AC289"/>
    </row>
    <row r="290" spans="1:29" ht="24" x14ac:dyDescent="0.25">
      <c r="A290" s="54" t="s">
        <v>498</v>
      </c>
      <c r="B290" s="46" t="s">
        <v>92</v>
      </c>
      <c r="C290" s="75">
        <v>1173</v>
      </c>
      <c r="D290" s="74" t="s">
        <v>435</v>
      </c>
      <c r="E290" s="6" t="s">
        <v>430</v>
      </c>
      <c r="F290" s="6" t="s">
        <v>142</v>
      </c>
      <c r="G290" s="47">
        <v>1</v>
      </c>
      <c r="H290" s="7"/>
      <c r="I290" s="7"/>
      <c r="J290" s="7">
        <f t="shared" si="1031"/>
        <v>0</v>
      </c>
      <c r="K290" s="7">
        <f t="shared" si="1032"/>
        <v>0</v>
      </c>
      <c r="L290" s="7">
        <f t="shared" si="1033"/>
        <v>0</v>
      </c>
      <c r="M290" s="7">
        <f t="shared" si="1034"/>
        <v>0</v>
      </c>
      <c r="N290" s="7">
        <f t="shared" si="1035"/>
        <v>0</v>
      </c>
      <c r="O290" s="7">
        <f t="shared" si="1036"/>
        <v>0</v>
      </c>
      <c r="P290" s="7">
        <f t="shared" si="1037"/>
        <v>0</v>
      </c>
      <c r="Q290" s="48" t="s">
        <v>100</v>
      </c>
      <c r="R290" s="7">
        <f t="shared" si="1038"/>
        <v>0</v>
      </c>
      <c r="S290" s="7">
        <f t="shared" si="1039"/>
        <v>0</v>
      </c>
      <c r="T290" s="8">
        <f t="shared" si="1040"/>
        <v>0</v>
      </c>
      <c r="U290"/>
      <c r="V290"/>
      <c r="W290"/>
      <c r="X290"/>
      <c r="Y290"/>
      <c r="Z290"/>
      <c r="AA290"/>
      <c r="AB290"/>
      <c r="AC290"/>
    </row>
    <row r="291" spans="1:29" ht="24" x14ac:dyDescent="0.25">
      <c r="A291" s="54" t="s">
        <v>499</v>
      </c>
      <c r="B291" s="46" t="s">
        <v>92</v>
      </c>
      <c r="C291" s="75">
        <v>1043</v>
      </c>
      <c r="D291" s="74" t="s">
        <v>436</v>
      </c>
      <c r="E291" s="6" t="s">
        <v>35</v>
      </c>
      <c r="F291" s="6" t="s">
        <v>142</v>
      </c>
      <c r="G291" s="47">
        <v>1</v>
      </c>
      <c r="H291" s="7"/>
      <c r="I291" s="7"/>
      <c r="J291" s="7">
        <f t="shared" si="1031"/>
        <v>0</v>
      </c>
      <c r="K291" s="7">
        <f t="shared" si="1032"/>
        <v>0</v>
      </c>
      <c r="L291" s="7">
        <f t="shared" si="1033"/>
        <v>0</v>
      </c>
      <c r="M291" s="7">
        <f t="shared" si="1034"/>
        <v>0</v>
      </c>
      <c r="N291" s="7">
        <f t="shared" si="1035"/>
        <v>0</v>
      </c>
      <c r="O291" s="7">
        <f t="shared" si="1036"/>
        <v>0</v>
      </c>
      <c r="P291" s="7">
        <f t="shared" si="1037"/>
        <v>0</v>
      </c>
      <c r="Q291" s="48" t="s">
        <v>100</v>
      </c>
      <c r="R291" s="7">
        <f t="shared" si="1038"/>
        <v>0</v>
      </c>
      <c r="S291" s="7">
        <f t="shared" si="1039"/>
        <v>0</v>
      </c>
      <c r="T291" s="8">
        <f t="shared" si="1040"/>
        <v>0</v>
      </c>
      <c r="U291"/>
      <c r="V291"/>
      <c r="W291"/>
      <c r="X291"/>
      <c r="Y291"/>
      <c r="Z291"/>
      <c r="AA291"/>
      <c r="AB291"/>
      <c r="AC291"/>
    </row>
    <row r="292" spans="1:29" x14ac:dyDescent="0.25">
      <c r="A292" s="54" t="s">
        <v>500</v>
      </c>
      <c r="B292" s="46" t="s">
        <v>92</v>
      </c>
      <c r="C292" s="75">
        <v>1170</v>
      </c>
      <c r="D292" s="74" t="s">
        <v>437</v>
      </c>
      <c r="E292" s="6" t="s">
        <v>35</v>
      </c>
      <c r="F292" s="6" t="s">
        <v>142</v>
      </c>
      <c r="G292" s="47">
        <v>1</v>
      </c>
      <c r="H292" s="7"/>
      <c r="I292" s="7"/>
      <c r="J292" s="7">
        <f t="shared" si="1031"/>
        <v>0</v>
      </c>
      <c r="K292" s="7">
        <f t="shared" si="1032"/>
        <v>0</v>
      </c>
      <c r="L292" s="7">
        <f t="shared" si="1033"/>
        <v>0</v>
      </c>
      <c r="M292" s="7">
        <f t="shared" si="1034"/>
        <v>0</v>
      </c>
      <c r="N292" s="7">
        <f t="shared" si="1035"/>
        <v>0</v>
      </c>
      <c r="O292" s="7">
        <f t="shared" si="1036"/>
        <v>0</v>
      </c>
      <c r="P292" s="7">
        <f t="shared" si="1037"/>
        <v>0</v>
      </c>
      <c r="Q292" s="48" t="s">
        <v>100</v>
      </c>
      <c r="R292" s="7">
        <f t="shared" si="1038"/>
        <v>0</v>
      </c>
      <c r="S292" s="7">
        <f t="shared" si="1039"/>
        <v>0</v>
      </c>
      <c r="T292" s="8">
        <f t="shared" si="1040"/>
        <v>0</v>
      </c>
      <c r="U292"/>
      <c r="V292"/>
      <c r="W292"/>
      <c r="X292"/>
      <c r="Y292"/>
      <c r="Z292"/>
      <c r="AA292"/>
      <c r="AB292"/>
      <c r="AC292"/>
    </row>
    <row r="293" spans="1:29" ht="24" x14ac:dyDescent="0.25">
      <c r="A293" s="54" t="s">
        <v>501</v>
      </c>
      <c r="B293" s="46" t="s">
        <v>92</v>
      </c>
      <c r="C293" s="75">
        <v>733</v>
      </c>
      <c r="D293" s="74" t="s">
        <v>438</v>
      </c>
      <c r="E293" s="6" t="s">
        <v>35</v>
      </c>
      <c r="F293" s="6" t="s">
        <v>142</v>
      </c>
      <c r="G293" s="47">
        <v>7</v>
      </c>
      <c r="H293" s="7"/>
      <c r="I293" s="7"/>
      <c r="J293" s="7">
        <f t="shared" si="1031"/>
        <v>0</v>
      </c>
      <c r="K293" s="7">
        <f t="shared" si="1032"/>
        <v>0</v>
      </c>
      <c r="L293" s="7">
        <f t="shared" si="1033"/>
        <v>0</v>
      </c>
      <c r="M293" s="7">
        <f t="shared" si="1034"/>
        <v>0</v>
      </c>
      <c r="N293" s="7">
        <f t="shared" si="1035"/>
        <v>0</v>
      </c>
      <c r="O293" s="7">
        <f t="shared" si="1036"/>
        <v>0</v>
      </c>
      <c r="P293" s="7">
        <f t="shared" si="1037"/>
        <v>0</v>
      </c>
      <c r="Q293" s="48" t="s">
        <v>100</v>
      </c>
      <c r="R293" s="7">
        <f t="shared" si="1038"/>
        <v>0</v>
      </c>
      <c r="S293" s="7">
        <f t="shared" si="1039"/>
        <v>0</v>
      </c>
      <c r="T293" s="8">
        <f t="shared" si="1040"/>
        <v>0</v>
      </c>
      <c r="U293"/>
      <c r="V293"/>
      <c r="W293"/>
      <c r="X293"/>
      <c r="Y293"/>
      <c r="Z293"/>
      <c r="AA293"/>
      <c r="AB293"/>
      <c r="AC293"/>
    </row>
    <row r="294" spans="1:29" ht="24" x14ac:dyDescent="0.25">
      <c r="A294" s="54" t="s">
        <v>502</v>
      </c>
      <c r="B294" s="46" t="s">
        <v>92</v>
      </c>
      <c r="C294" s="75">
        <v>739</v>
      </c>
      <c r="D294" s="74" t="s">
        <v>439</v>
      </c>
      <c r="E294" s="6" t="s">
        <v>35</v>
      </c>
      <c r="F294" s="6" t="s">
        <v>142</v>
      </c>
      <c r="G294" s="47">
        <v>2</v>
      </c>
      <c r="H294" s="7"/>
      <c r="I294" s="7"/>
      <c r="J294" s="7">
        <f t="shared" si="1031"/>
        <v>0</v>
      </c>
      <c r="K294" s="7">
        <f t="shared" si="1032"/>
        <v>0</v>
      </c>
      <c r="L294" s="7">
        <f t="shared" si="1033"/>
        <v>0</v>
      </c>
      <c r="M294" s="7">
        <f t="shared" si="1034"/>
        <v>0</v>
      </c>
      <c r="N294" s="7">
        <f t="shared" si="1035"/>
        <v>0</v>
      </c>
      <c r="O294" s="7">
        <f t="shared" si="1036"/>
        <v>0</v>
      </c>
      <c r="P294" s="7">
        <f t="shared" si="1037"/>
        <v>0</v>
      </c>
      <c r="Q294" s="48" t="s">
        <v>100</v>
      </c>
      <c r="R294" s="7">
        <f t="shared" si="1038"/>
        <v>0</v>
      </c>
      <c r="S294" s="7">
        <f t="shared" si="1039"/>
        <v>0</v>
      </c>
      <c r="T294" s="8">
        <f t="shared" si="1040"/>
        <v>0</v>
      </c>
      <c r="U294"/>
      <c r="V294"/>
      <c r="W294"/>
      <c r="X294"/>
      <c r="Y294"/>
      <c r="Z294"/>
      <c r="AA294"/>
      <c r="AB294"/>
      <c r="AC294"/>
    </row>
    <row r="295" spans="1:29" ht="24" x14ac:dyDescent="0.25">
      <c r="A295" s="54" t="s">
        <v>503</v>
      </c>
      <c r="B295" s="46" t="s">
        <v>91</v>
      </c>
      <c r="C295" s="75">
        <v>97599</v>
      </c>
      <c r="D295" s="74" t="s">
        <v>532</v>
      </c>
      <c r="E295" s="6" t="s">
        <v>35</v>
      </c>
      <c r="F295" s="6" t="s">
        <v>142</v>
      </c>
      <c r="G295" s="47">
        <v>18</v>
      </c>
      <c r="H295" s="7"/>
      <c r="I295" s="7"/>
      <c r="J295" s="7">
        <f t="shared" ref="J295:J297" si="1041">ROUND((I295+H295),2)</f>
        <v>0</v>
      </c>
      <c r="K295" s="7">
        <f t="shared" ref="K295:K297" si="1042">ROUND((H295*G295),2)</f>
        <v>0</v>
      </c>
      <c r="L295" s="7">
        <f t="shared" ref="L295:L297" si="1043">ROUND((I295*G295),2)</f>
        <v>0</v>
      </c>
      <c r="M295" s="7">
        <f t="shared" ref="M295:M297" si="1044">ROUND((L295+K295),2)</f>
        <v>0</v>
      </c>
      <c r="N295" s="7">
        <f t="shared" ref="N295:N297" si="1045">ROUND((IF(Q295="BDI 1",((1+($T$3/100))*H295),((1+($T$4/100))*H295))),2)</f>
        <v>0</v>
      </c>
      <c r="O295" s="7">
        <f t="shared" ref="O295:O297" si="1046">ROUND((IF(Q295="BDI 1",((1+($T$3/100))*I295),((1+($T$4/100))*I295))),2)</f>
        <v>0</v>
      </c>
      <c r="P295" s="7">
        <f t="shared" ref="P295:P297" si="1047">ROUND((N295+O295),2)</f>
        <v>0</v>
      </c>
      <c r="Q295" s="48" t="s">
        <v>100</v>
      </c>
      <c r="R295" s="7">
        <f t="shared" ref="R295:R297" si="1048">ROUND(N295*G295,2)</f>
        <v>0</v>
      </c>
      <c r="S295" s="7">
        <f t="shared" ref="S295:S297" si="1049">ROUND(O295*G295,2)</f>
        <v>0</v>
      </c>
      <c r="T295" s="8">
        <f t="shared" ref="T295:T297" si="1050">ROUND(R295+S295,2)</f>
        <v>0</v>
      </c>
      <c r="U295"/>
      <c r="V295"/>
      <c r="W295"/>
      <c r="X295"/>
      <c r="Y295"/>
      <c r="Z295"/>
      <c r="AA295"/>
      <c r="AB295"/>
      <c r="AC295"/>
    </row>
    <row r="296" spans="1:29" x14ac:dyDescent="0.25">
      <c r="A296" s="54" t="s">
        <v>504</v>
      </c>
      <c r="B296" s="46" t="s">
        <v>92</v>
      </c>
      <c r="C296" s="75">
        <v>588</v>
      </c>
      <c r="D296" s="74" t="s">
        <v>440</v>
      </c>
      <c r="E296" s="6" t="s">
        <v>35</v>
      </c>
      <c r="F296" s="6" t="s">
        <v>142</v>
      </c>
      <c r="G296" s="47">
        <v>3</v>
      </c>
      <c r="H296" s="7"/>
      <c r="I296" s="7"/>
      <c r="J296" s="7">
        <f t="shared" si="1041"/>
        <v>0</v>
      </c>
      <c r="K296" s="7">
        <f t="shared" si="1042"/>
        <v>0</v>
      </c>
      <c r="L296" s="7">
        <f t="shared" si="1043"/>
        <v>0</v>
      </c>
      <c r="M296" s="7">
        <f t="shared" si="1044"/>
        <v>0</v>
      </c>
      <c r="N296" s="7">
        <f t="shared" si="1045"/>
        <v>0</v>
      </c>
      <c r="O296" s="7">
        <f t="shared" si="1046"/>
        <v>0</v>
      </c>
      <c r="P296" s="7">
        <f t="shared" si="1047"/>
        <v>0</v>
      </c>
      <c r="Q296" s="48" t="s">
        <v>100</v>
      </c>
      <c r="R296" s="7">
        <f t="shared" si="1048"/>
        <v>0</v>
      </c>
      <c r="S296" s="7">
        <f t="shared" si="1049"/>
        <v>0</v>
      </c>
      <c r="T296" s="8">
        <f t="shared" si="1050"/>
        <v>0</v>
      </c>
      <c r="U296"/>
      <c r="V296"/>
      <c r="W296"/>
      <c r="X296"/>
      <c r="Y296"/>
      <c r="Z296"/>
      <c r="AA296"/>
      <c r="AB296"/>
      <c r="AC296"/>
    </row>
    <row r="297" spans="1:29" x14ac:dyDescent="0.25">
      <c r="A297" s="54" t="s">
        <v>505</v>
      </c>
      <c r="B297" s="46" t="s">
        <v>92</v>
      </c>
      <c r="C297" s="75">
        <v>638</v>
      </c>
      <c r="D297" s="74" t="s">
        <v>441</v>
      </c>
      <c r="E297" s="6" t="s">
        <v>36</v>
      </c>
      <c r="F297" s="6" t="s">
        <v>142</v>
      </c>
      <c r="G297" s="47">
        <v>1.27</v>
      </c>
      <c r="H297" s="7"/>
      <c r="I297" s="7"/>
      <c r="J297" s="7">
        <f t="shared" si="1041"/>
        <v>0</v>
      </c>
      <c r="K297" s="7">
        <f t="shared" si="1042"/>
        <v>0</v>
      </c>
      <c r="L297" s="7">
        <f t="shared" si="1043"/>
        <v>0</v>
      </c>
      <c r="M297" s="7">
        <f t="shared" si="1044"/>
        <v>0</v>
      </c>
      <c r="N297" s="7">
        <f t="shared" si="1045"/>
        <v>0</v>
      </c>
      <c r="O297" s="7">
        <f t="shared" si="1046"/>
        <v>0</v>
      </c>
      <c r="P297" s="7">
        <f t="shared" si="1047"/>
        <v>0</v>
      </c>
      <c r="Q297" s="48" t="s">
        <v>100</v>
      </c>
      <c r="R297" s="7">
        <f t="shared" si="1048"/>
        <v>0</v>
      </c>
      <c r="S297" s="7">
        <f t="shared" si="1049"/>
        <v>0</v>
      </c>
      <c r="T297" s="8">
        <f t="shared" si="1050"/>
        <v>0</v>
      </c>
      <c r="U297"/>
      <c r="V297"/>
      <c r="W297"/>
      <c r="X297"/>
      <c r="Y297"/>
      <c r="Z297"/>
      <c r="AA297"/>
      <c r="AB297"/>
      <c r="AC297"/>
    </row>
    <row r="298" spans="1:29" x14ac:dyDescent="0.25">
      <c r="A298" s="22"/>
      <c r="B298" s="22"/>
      <c r="C298" s="11"/>
      <c r="D298" s="39"/>
      <c r="E298" s="11"/>
      <c r="F298" s="11"/>
      <c r="G298" s="12"/>
      <c r="H298" s="16"/>
      <c r="I298" s="16"/>
      <c r="J298" s="16"/>
      <c r="K298" s="16"/>
      <c r="L298" s="16"/>
      <c r="M298" s="16"/>
      <c r="N298" s="14"/>
      <c r="O298" s="14"/>
      <c r="P298" s="14"/>
      <c r="Q298" s="14"/>
      <c r="R298" s="14"/>
      <c r="S298" s="14"/>
      <c r="T298" s="15"/>
      <c r="U298"/>
      <c r="V298"/>
      <c r="W298"/>
      <c r="X298"/>
      <c r="Y298"/>
      <c r="Z298"/>
      <c r="AA298"/>
      <c r="AB298"/>
      <c r="AC298"/>
    </row>
    <row r="299" spans="1:29" x14ac:dyDescent="0.25">
      <c r="A299" s="49">
        <v>13</v>
      </c>
      <c r="B299" s="50"/>
      <c r="C299" s="51"/>
      <c r="D299" s="52" t="s">
        <v>393</v>
      </c>
      <c r="E299" s="52"/>
      <c r="F299" s="52"/>
      <c r="G299" s="53"/>
      <c r="H299" s="55"/>
      <c r="I299" s="55"/>
      <c r="J299" s="55"/>
      <c r="K299" s="55">
        <f>ROUND((SUM(K300:K322)),2)</f>
        <v>0</v>
      </c>
      <c r="L299" s="55">
        <f t="shared" ref="L299:M299" si="1051">ROUND((SUM(L300:L322)),2)</f>
        <v>0</v>
      </c>
      <c r="M299" s="55">
        <f t="shared" si="1051"/>
        <v>0</v>
      </c>
      <c r="N299" s="55"/>
      <c r="O299" s="55"/>
      <c r="P299" s="55"/>
      <c r="Q299" s="55"/>
      <c r="R299" s="55">
        <f>ROUND((SUM(R300:R322)),2)</f>
        <v>0</v>
      </c>
      <c r="S299" s="55">
        <f t="shared" ref="S299:T299" si="1052">ROUND((SUM(S300:S322)),2)</f>
        <v>0</v>
      </c>
      <c r="T299" s="55">
        <f t="shared" si="1052"/>
        <v>0</v>
      </c>
      <c r="U299"/>
      <c r="V299"/>
      <c r="W299"/>
      <c r="X299"/>
      <c r="Y299"/>
      <c r="Z299"/>
      <c r="AA299"/>
      <c r="AB299"/>
      <c r="AC299"/>
    </row>
    <row r="300" spans="1:29" ht="24" x14ac:dyDescent="0.25">
      <c r="A300" s="54" t="s">
        <v>506</v>
      </c>
      <c r="B300" s="46" t="s">
        <v>92</v>
      </c>
      <c r="C300" s="76">
        <v>504</v>
      </c>
      <c r="D300" s="74" t="s">
        <v>442</v>
      </c>
      <c r="E300" s="6" t="s">
        <v>36</v>
      </c>
      <c r="F300" s="6" t="s">
        <v>162</v>
      </c>
      <c r="G300" s="47">
        <v>37.4</v>
      </c>
      <c r="H300" s="7"/>
      <c r="I300" s="7"/>
      <c r="J300" s="7">
        <f t="shared" ref="J300:J303" si="1053">ROUND((I300+H300),2)</f>
        <v>0</v>
      </c>
      <c r="K300" s="7">
        <f t="shared" ref="K300:K303" si="1054">ROUND((H300*G300),2)</f>
        <v>0</v>
      </c>
      <c r="L300" s="7">
        <f t="shared" ref="L300:L303" si="1055">ROUND((I300*G300),2)</f>
        <v>0</v>
      </c>
      <c r="M300" s="7">
        <f t="shared" ref="M300:M303" si="1056">ROUND((L300+K300),2)</f>
        <v>0</v>
      </c>
      <c r="N300" s="7">
        <f t="shared" ref="N300:N303" si="1057">ROUND((IF(Q300="BDI 1",((1+($T$3/100))*H300),((1+($T$4/100))*H300))),2)</f>
        <v>0</v>
      </c>
      <c r="O300" s="7">
        <f t="shared" ref="O300:O303" si="1058">ROUND((IF(Q300="BDI 1",((1+($T$3/100))*I300),((1+($T$4/100))*I300))),2)</f>
        <v>0</v>
      </c>
      <c r="P300" s="7">
        <f t="shared" ref="P300:P303" si="1059">ROUND((N300+O300),2)</f>
        <v>0</v>
      </c>
      <c r="Q300" s="48" t="s">
        <v>100</v>
      </c>
      <c r="R300" s="7">
        <f t="shared" ref="R300:R303" si="1060">ROUND(N300*G300,2)</f>
        <v>0</v>
      </c>
      <c r="S300" s="7">
        <f t="shared" ref="S300:S303" si="1061">ROUND(O300*G300,2)</f>
        <v>0</v>
      </c>
      <c r="T300" s="8">
        <f t="shared" ref="T300:T303" si="1062">ROUND(R300+S300,2)</f>
        <v>0</v>
      </c>
      <c r="U300"/>
      <c r="V300"/>
      <c r="W300"/>
      <c r="X300"/>
      <c r="Y300"/>
      <c r="Z300"/>
      <c r="AA300"/>
      <c r="AB300"/>
      <c r="AC300"/>
    </row>
    <row r="301" spans="1:29" ht="24" x14ac:dyDescent="0.25">
      <c r="A301" s="54" t="s">
        <v>507</v>
      </c>
      <c r="B301" s="46" t="s">
        <v>91</v>
      </c>
      <c r="C301" s="76">
        <v>97113</v>
      </c>
      <c r="D301" s="74" t="s">
        <v>86</v>
      </c>
      <c r="E301" s="6" t="s">
        <v>36</v>
      </c>
      <c r="F301" s="6" t="s">
        <v>172</v>
      </c>
      <c r="G301" s="47">
        <v>39.590000000000003</v>
      </c>
      <c r="H301" s="7"/>
      <c r="I301" s="7"/>
      <c r="J301" s="7">
        <f t="shared" ref="J301" si="1063">ROUND((I301+H301),2)</f>
        <v>0</v>
      </c>
      <c r="K301" s="7">
        <f t="shared" ref="K301" si="1064">ROUND((H301*G301),2)</f>
        <v>0</v>
      </c>
      <c r="L301" s="7">
        <f t="shared" ref="L301" si="1065">ROUND((I301*G301),2)</f>
        <v>0</v>
      </c>
      <c r="M301" s="7">
        <f t="shared" ref="M301" si="1066">ROUND((L301+K301),2)</f>
        <v>0</v>
      </c>
      <c r="N301" s="7">
        <f t="shared" ref="N301" si="1067">ROUND((IF(Q301="BDI 1",((1+($T$3/100))*H301),((1+($T$4/100))*H301))),2)</f>
        <v>0</v>
      </c>
      <c r="O301" s="7">
        <f t="shared" ref="O301" si="1068">ROUND((IF(Q301="BDI 1",((1+($T$3/100))*I301),((1+($T$4/100))*I301))),2)</f>
        <v>0</v>
      </c>
      <c r="P301" s="7">
        <f t="shared" ref="P301" si="1069">ROUND((N301+O301),2)</f>
        <v>0</v>
      </c>
      <c r="Q301" s="48" t="s">
        <v>100</v>
      </c>
      <c r="R301" s="7">
        <f t="shared" ref="R301" si="1070">ROUND(N301*G301,2)</f>
        <v>0</v>
      </c>
      <c r="S301" s="7">
        <f t="shared" ref="S301" si="1071">ROUND(O301*G301,2)</f>
        <v>0</v>
      </c>
      <c r="T301" s="8">
        <f t="shared" ref="T301" si="1072">ROUND(R301+S301,2)</f>
        <v>0</v>
      </c>
      <c r="U301"/>
      <c r="V301"/>
      <c r="W301"/>
      <c r="X301"/>
      <c r="Y301"/>
      <c r="Z301"/>
      <c r="AA301"/>
      <c r="AB301"/>
      <c r="AC301"/>
    </row>
    <row r="302" spans="1:29" ht="36" x14ac:dyDescent="0.25">
      <c r="A302" s="54" t="s">
        <v>508</v>
      </c>
      <c r="B302" s="46" t="s">
        <v>91</v>
      </c>
      <c r="C302" s="75">
        <v>100324</v>
      </c>
      <c r="D302" s="74" t="s">
        <v>203</v>
      </c>
      <c r="E302" s="6" t="s">
        <v>38</v>
      </c>
      <c r="F302" s="6" t="s">
        <v>138</v>
      </c>
      <c r="G302" s="47">
        <v>3.74</v>
      </c>
      <c r="H302" s="7"/>
      <c r="I302" s="7"/>
      <c r="J302" s="7">
        <f t="shared" si="1053"/>
        <v>0</v>
      </c>
      <c r="K302" s="7">
        <f t="shared" si="1054"/>
        <v>0</v>
      </c>
      <c r="L302" s="7">
        <f t="shared" si="1055"/>
        <v>0</v>
      </c>
      <c r="M302" s="7">
        <f t="shared" si="1056"/>
        <v>0</v>
      </c>
      <c r="N302" s="7">
        <f t="shared" si="1057"/>
        <v>0</v>
      </c>
      <c r="O302" s="7">
        <f t="shared" si="1058"/>
        <v>0</v>
      </c>
      <c r="P302" s="7">
        <f t="shared" si="1059"/>
        <v>0</v>
      </c>
      <c r="Q302" s="48" t="s">
        <v>100</v>
      </c>
      <c r="R302" s="7">
        <f t="shared" si="1060"/>
        <v>0</v>
      </c>
      <c r="S302" s="7">
        <f t="shared" si="1061"/>
        <v>0</v>
      </c>
      <c r="T302" s="8">
        <f t="shared" si="1062"/>
        <v>0</v>
      </c>
      <c r="U302"/>
      <c r="V302"/>
      <c r="W302"/>
      <c r="X302"/>
      <c r="Y302"/>
      <c r="Z302"/>
      <c r="AA302"/>
      <c r="AB302"/>
      <c r="AC302"/>
    </row>
    <row r="303" spans="1:29" ht="36" x14ac:dyDescent="0.25">
      <c r="A303" s="54" t="s">
        <v>509</v>
      </c>
      <c r="B303" s="46" t="s">
        <v>91</v>
      </c>
      <c r="C303" s="75">
        <v>97086</v>
      </c>
      <c r="D303" s="74" t="s">
        <v>84</v>
      </c>
      <c r="E303" s="6" t="s">
        <v>36</v>
      </c>
      <c r="F303" s="6" t="s">
        <v>173</v>
      </c>
      <c r="G303" s="47">
        <v>3.28</v>
      </c>
      <c r="H303" s="7"/>
      <c r="I303" s="7"/>
      <c r="J303" s="7">
        <f t="shared" si="1053"/>
        <v>0</v>
      </c>
      <c r="K303" s="7">
        <f t="shared" si="1054"/>
        <v>0</v>
      </c>
      <c r="L303" s="7">
        <f t="shared" si="1055"/>
        <v>0</v>
      </c>
      <c r="M303" s="7">
        <f t="shared" si="1056"/>
        <v>0</v>
      </c>
      <c r="N303" s="7">
        <f t="shared" si="1057"/>
        <v>0</v>
      </c>
      <c r="O303" s="7">
        <f t="shared" si="1058"/>
        <v>0</v>
      </c>
      <c r="P303" s="7">
        <f t="shared" si="1059"/>
        <v>0</v>
      </c>
      <c r="Q303" s="48" t="s">
        <v>100</v>
      </c>
      <c r="R303" s="7">
        <f t="shared" si="1060"/>
        <v>0</v>
      </c>
      <c r="S303" s="7">
        <f t="shared" si="1061"/>
        <v>0</v>
      </c>
      <c r="T303" s="8">
        <f t="shared" si="1062"/>
        <v>0</v>
      </c>
      <c r="U303"/>
      <c r="V303"/>
      <c r="W303"/>
      <c r="X303"/>
      <c r="Y303"/>
      <c r="Z303"/>
      <c r="AA303"/>
      <c r="AB303"/>
      <c r="AC303"/>
    </row>
    <row r="304" spans="1:29" ht="36" x14ac:dyDescent="0.25">
      <c r="A304" s="54" t="s">
        <v>510</v>
      </c>
      <c r="B304" s="46" t="s">
        <v>91</v>
      </c>
      <c r="C304" s="75">
        <v>92770</v>
      </c>
      <c r="D304" s="74" t="s">
        <v>76</v>
      </c>
      <c r="E304" s="6" t="s">
        <v>33</v>
      </c>
      <c r="F304" s="6" t="s">
        <v>138</v>
      </c>
      <c r="G304" s="47">
        <v>215.94</v>
      </c>
      <c r="H304" s="7"/>
      <c r="I304" s="7"/>
      <c r="J304" s="7">
        <f t="shared" ref="J304:J305" si="1073">ROUND((I304+H304),2)</f>
        <v>0</v>
      </c>
      <c r="K304" s="7">
        <f t="shared" ref="K304:K305" si="1074">ROUND((H304*G304),2)</f>
        <v>0</v>
      </c>
      <c r="L304" s="7">
        <f t="shared" ref="L304:L305" si="1075">ROUND((I304*G304),2)</f>
        <v>0</v>
      </c>
      <c r="M304" s="7">
        <f t="shared" ref="M304:M305" si="1076">ROUND((L304+K304),2)</f>
        <v>0</v>
      </c>
      <c r="N304" s="7">
        <f t="shared" ref="N304:N305" si="1077">ROUND((IF(Q304="BDI 1",((1+($T$3/100))*H304),((1+($T$4/100))*H304))),2)</f>
        <v>0</v>
      </c>
      <c r="O304" s="7">
        <f t="shared" ref="O304:O305" si="1078">ROUND((IF(Q304="BDI 1",((1+($T$3/100))*I304),((1+($T$4/100))*I304))),2)</f>
        <v>0</v>
      </c>
      <c r="P304" s="7">
        <f t="shared" ref="P304:P305" si="1079">ROUND((N304+O304),2)</f>
        <v>0</v>
      </c>
      <c r="Q304" s="48" t="s">
        <v>100</v>
      </c>
      <c r="R304" s="7">
        <f t="shared" ref="R304:R305" si="1080">ROUND(N304*G304,2)</f>
        <v>0</v>
      </c>
      <c r="S304" s="7">
        <f t="shared" ref="S304:S305" si="1081">ROUND(O304*G304,2)</f>
        <v>0</v>
      </c>
      <c r="T304" s="8">
        <f t="shared" ref="T304:T305" si="1082">ROUND(R304+S304,2)</f>
        <v>0</v>
      </c>
      <c r="U304"/>
      <c r="V304"/>
      <c r="W304"/>
      <c r="X304"/>
      <c r="Y304"/>
      <c r="Z304"/>
      <c r="AA304"/>
      <c r="AB304"/>
      <c r="AC304"/>
    </row>
    <row r="305" spans="1:29" ht="36" x14ac:dyDescent="0.25">
      <c r="A305" s="54" t="s">
        <v>511</v>
      </c>
      <c r="B305" s="46" t="s">
        <v>91</v>
      </c>
      <c r="C305" s="75">
        <v>97096</v>
      </c>
      <c r="D305" s="74" t="s">
        <v>85</v>
      </c>
      <c r="E305" s="6" t="s">
        <v>38</v>
      </c>
      <c r="F305" s="6" t="s">
        <v>161</v>
      </c>
      <c r="G305" s="47">
        <v>4.49</v>
      </c>
      <c r="H305" s="7"/>
      <c r="I305" s="7"/>
      <c r="J305" s="7">
        <f t="shared" si="1073"/>
        <v>0</v>
      </c>
      <c r="K305" s="7">
        <f t="shared" si="1074"/>
        <v>0</v>
      </c>
      <c r="L305" s="7">
        <f t="shared" si="1075"/>
        <v>0</v>
      </c>
      <c r="M305" s="7">
        <f t="shared" si="1076"/>
        <v>0</v>
      </c>
      <c r="N305" s="7">
        <f t="shared" si="1077"/>
        <v>0</v>
      </c>
      <c r="O305" s="7">
        <f t="shared" si="1078"/>
        <v>0</v>
      </c>
      <c r="P305" s="7">
        <f t="shared" si="1079"/>
        <v>0</v>
      </c>
      <c r="Q305" s="48" t="s">
        <v>100</v>
      </c>
      <c r="R305" s="7">
        <f t="shared" si="1080"/>
        <v>0</v>
      </c>
      <c r="S305" s="7">
        <f t="shared" si="1081"/>
        <v>0</v>
      </c>
      <c r="T305" s="8">
        <f t="shared" si="1082"/>
        <v>0</v>
      </c>
      <c r="U305"/>
      <c r="V305"/>
      <c r="W305"/>
      <c r="X305"/>
      <c r="Y305"/>
      <c r="Z305"/>
      <c r="AA305"/>
      <c r="AB305"/>
      <c r="AC305"/>
    </row>
    <row r="306" spans="1:29" ht="36" x14ac:dyDescent="0.25">
      <c r="A306" s="54" t="s">
        <v>512</v>
      </c>
      <c r="B306" s="46" t="s">
        <v>91</v>
      </c>
      <c r="C306" s="75">
        <v>101159</v>
      </c>
      <c r="D306" s="74" t="s">
        <v>47</v>
      </c>
      <c r="E306" s="6" t="s">
        <v>36</v>
      </c>
      <c r="F306" s="6" t="s">
        <v>218</v>
      </c>
      <c r="G306" s="47">
        <v>14.94</v>
      </c>
      <c r="H306" s="7"/>
      <c r="I306" s="7"/>
      <c r="J306" s="7">
        <f t="shared" ref="J306" si="1083">ROUND((I306+H306),2)</f>
        <v>0</v>
      </c>
      <c r="K306" s="7">
        <f t="shared" ref="K306" si="1084">ROUND((H306*G306),2)</f>
        <v>0</v>
      </c>
      <c r="L306" s="7">
        <f t="shared" ref="L306" si="1085">ROUND((I306*G306),2)</f>
        <v>0</v>
      </c>
      <c r="M306" s="7">
        <f t="shared" ref="M306" si="1086">ROUND((L306+K306),2)</f>
        <v>0</v>
      </c>
      <c r="N306" s="7">
        <f t="shared" ref="N306" si="1087">ROUND((IF(Q306="BDI 1",((1+($T$3/100))*H306),((1+($T$4/100))*H306))),2)</f>
        <v>0</v>
      </c>
      <c r="O306" s="7">
        <f t="shared" ref="O306" si="1088">ROUND((IF(Q306="BDI 1",((1+($T$3/100))*I306),((1+($T$4/100))*I306))),2)</f>
        <v>0</v>
      </c>
      <c r="P306" s="7">
        <f t="shared" ref="P306" si="1089">ROUND((N306+O306),2)</f>
        <v>0</v>
      </c>
      <c r="Q306" s="48" t="s">
        <v>100</v>
      </c>
      <c r="R306" s="7">
        <f t="shared" ref="R306" si="1090">ROUND(N306*G306,2)</f>
        <v>0</v>
      </c>
      <c r="S306" s="7">
        <f t="shared" ref="S306" si="1091">ROUND(O306*G306,2)</f>
        <v>0</v>
      </c>
      <c r="T306" s="8">
        <f t="shared" ref="T306" si="1092">ROUND(R306+S306,2)</f>
        <v>0</v>
      </c>
      <c r="U306"/>
      <c r="V306"/>
      <c r="W306"/>
      <c r="X306"/>
      <c r="Y306"/>
      <c r="Z306"/>
      <c r="AA306"/>
      <c r="AB306"/>
      <c r="AC306"/>
    </row>
    <row r="307" spans="1:29" ht="48" x14ac:dyDescent="0.25">
      <c r="A307" s="54" t="s">
        <v>513</v>
      </c>
      <c r="B307" s="46" t="s">
        <v>91</v>
      </c>
      <c r="C307" s="75">
        <v>87905</v>
      </c>
      <c r="D307" s="74" t="s">
        <v>530</v>
      </c>
      <c r="E307" s="6" t="s">
        <v>36</v>
      </c>
      <c r="F307" s="6" t="s">
        <v>219</v>
      </c>
      <c r="G307" s="47">
        <v>29.88</v>
      </c>
      <c r="H307" s="7"/>
      <c r="I307" s="7"/>
      <c r="J307" s="7">
        <f t="shared" ref="J307" si="1093">ROUND((I307+H307),2)</f>
        <v>0</v>
      </c>
      <c r="K307" s="7">
        <f t="shared" ref="K307" si="1094">ROUND((H307*G307),2)</f>
        <v>0</v>
      </c>
      <c r="L307" s="7">
        <f t="shared" ref="L307" si="1095">ROUND((I307*G307),2)</f>
        <v>0</v>
      </c>
      <c r="M307" s="7">
        <f t="shared" ref="M307" si="1096">ROUND((L307+K307),2)</f>
        <v>0</v>
      </c>
      <c r="N307" s="7">
        <f t="shared" ref="N307" si="1097">ROUND((IF(Q307="BDI 1",((1+($T$3/100))*H307),((1+($T$4/100))*H307))),2)</f>
        <v>0</v>
      </c>
      <c r="O307" s="7">
        <f t="shared" ref="O307" si="1098">ROUND((IF(Q307="BDI 1",((1+($T$3/100))*I307),((1+($T$4/100))*I307))),2)</f>
        <v>0</v>
      </c>
      <c r="P307" s="7">
        <f t="shared" ref="P307" si="1099">ROUND((N307+O307),2)</f>
        <v>0</v>
      </c>
      <c r="Q307" s="48" t="s">
        <v>100</v>
      </c>
      <c r="R307" s="7">
        <f t="shared" ref="R307" si="1100">ROUND(N307*G307,2)</f>
        <v>0</v>
      </c>
      <c r="S307" s="7">
        <f t="shared" ref="S307" si="1101">ROUND(O307*G307,2)</f>
        <v>0</v>
      </c>
      <c r="T307" s="8">
        <f t="shared" ref="T307" si="1102">ROUND(R307+S307,2)</f>
        <v>0</v>
      </c>
      <c r="U307"/>
      <c r="V307"/>
      <c r="W307"/>
      <c r="X307"/>
      <c r="Y307"/>
      <c r="Z307"/>
      <c r="AA307"/>
      <c r="AB307"/>
      <c r="AC307"/>
    </row>
    <row r="308" spans="1:29" ht="48" x14ac:dyDescent="0.25">
      <c r="A308" s="54" t="s">
        <v>514</v>
      </c>
      <c r="B308" s="46" t="s">
        <v>91</v>
      </c>
      <c r="C308" s="75">
        <v>87775</v>
      </c>
      <c r="D308" s="74" t="s">
        <v>110</v>
      </c>
      <c r="E308" s="6" t="s">
        <v>36</v>
      </c>
      <c r="F308" s="6" t="s">
        <v>219</v>
      </c>
      <c r="G308" s="47">
        <v>29.88</v>
      </c>
      <c r="H308" s="7"/>
      <c r="I308" s="7"/>
      <c r="J308" s="7">
        <f t="shared" ref="J308:J321" si="1103">ROUND((I308+H308),2)</f>
        <v>0</v>
      </c>
      <c r="K308" s="7">
        <f t="shared" ref="K308:K321" si="1104">ROUND((H308*G308),2)</f>
        <v>0</v>
      </c>
      <c r="L308" s="7">
        <f t="shared" ref="L308:L321" si="1105">ROUND((I308*G308),2)</f>
        <v>0</v>
      </c>
      <c r="M308" s="7">
        <f t="shared" ref="M308:M321" si="1106">ROUND((L308+K308),2)</f>
        <v>0</v>
      </c>
      <c r="N308" s="7">
        <f t="shared" ref="N308:N321" si="1107">ROUND((IF(Q308="BDI 1",((1+($T$3/100))*H308),((1+($T$4/100))*H308))),2)</f>
        <v>0</v>
      </c>
      <c r="O308" s="7">
        <f t="shared" ref="O308:O321" si="1108">ROUND((IF(Q308="BDI 1",((1+($T$3/100))*I308),((1+($T$4/100))*I308))),2)</f>
        <v>0</v>
      </c>
      <c r="P308" s="7">
        <f t="shared" ref="P308:P321" si="1109">ROUND((N308+O308),2)</f>
        <v>0</v>
      </c>
      <c r="Q308" s="48" t="s">
        <v>100</v>
      </c>
      <c r="R308" s="7">
        <f t="shared" ref="R308:R321" si="1110">ROUND(N308*G308,2)</f>
        <v>0</v>
      </c>
      <c r="S308" s="7">
        <f t="shared" ref="S308:S321" si="1111">ROUND(O308*G308,2)</f>
        <v>0</v>
      </c>
      <c r="T308" s="8">
        <f t="shared" ref="T308:T321" si="1112">ROUND(R308+S308,2)</f>
        <v>0</v>
      </c>
      <c r="U308"/>
      <c r="V308"/>
      <c r="W308"/>
      <c r="X308"/>
      <c r="Y308"/>
      <c r="Z308"/>
      <c r="AA308"/>
      <c r="AB308"/>
      <c r="AC308"/>
    </row>
    <row r="309" spans="1:29" ht="24" x14ac:dyDescent="0.25">
      <c r="A309" s="54" t="s">
        <v>515</v>
      </c>
      <c r="B309" s="46" t="s">
        <v>91</v>
      </c>
      <c r="C309" s="75">
        <v>88485</v>
      </c>
      <c r="D309" s="74" t="s">
        <v>129</v>
      </c>
      <c r="E309" s="6" t="s">
        <v>36</v>
      </c>
      <c r="F309" s="6" t="s">
        <v>219</v>
      </c>
      <c r="G309" s="47">
        <v>29.88</v>
      </c>
      <c r="H309" s="7"/>
      <c r="I309" s="7"/>
      <c r="J309" s="7">
        <f t="shared" si="1103"/>
        <v>0</v>
      </c>
      <c r="K309" s="7">
        <f t="shared" si="1104"/>
        <v>0</v>
      </c>
      <c r="L309" s="7">
        <f t="shared" si="1105"/>
        <v>0</v>
      </c>
      <c r="M309" s="7">
        <f t="shared" si="1106"/>
        <v>0</v>
      </c>
      <c r="N309" s="7">
        <f t="shared" si="1107"/>
        <v>0</v>
      </c>
      <c r="O309" s="7">
        <f t="shared" si="1108"/>
        <v>0</v>
      </c>
      <c r="P309" s="7">
        <f t="shared" si="1109"/>
        <v>0</v>
      </c>
      <c r="Q309" s="48" t="s">
        <v>100</v>
      </c>
      <c r="R309" s="7">
        <f t="shared" si="1110"/>
        <v>0</v>
      </c>
      <c r="S309" s="7">
        <f t="shared" si="1111"/>
        <v>0</v>
      </c>
      <c r="T309" s="8">
        <f t="shared" si="1112"/>
        <v>0</v>
      </c>
      <c r="U309"/>
      <c r="V309"/>
      <c r="W309"/>
      <c r="X309"/>
      <c r="Y309"/>
      <c r="Z309"/>
      <c r="AA309"/>
      <c r="AB309"/>
      <c r="AC309"/>
    </row>
    <row r="310" spans="1:29" ht="24" x14ac:dyDescent="0.25">
      <c r="A310" s="54" t="s">
        <v>516</v>
      </c>
      <c r="B310" s="46" t="s">
        <v>91</v>
      </c>
      <c r="C310" s="75">
        <v>88489</v>
      </c>
      <c r="D310" s="74" t="s">
        <v>124</v>
      </c>
      <c r="E310" s="6" t="s">
        <v>36</v>
      </c>
      <c r="F310" s="6" t="s">
        <v>219</v>
      </c>
      <c r="G310" s="47">
        <v>29.88</v>
      </c>
      <c r="H310" s="7"/>
      <c r="I310" s="7"/>
      <c r="J310" s="7">
        <f t="shared" si="1103"/>
        <v>0</v>
      </c>
      <c r="K310" s="7">
        <f t="shared" si="1104"/>
        <v>0</v>
      </c>
      <c r="L310" s="7">
        <f t="shared" si="1105"/>
        <v>0</v>
      </c>
      <c r="M310" s="7">
        <f t="shared" si="1106"/>
        <v>0</v>
      </c>
      <c r="N310" s="7">
        <f t="shared" si="1107"/>
        <v>0</v>
      </c>
      <c r="O310" s="7">
        <f t="shared" si="1108"/>
        <v>0</v>
      </c>
      <c r="P310" s="7">
        <f t="shared" si="1109"/>
        <v>0</v>
      </c>
      <c r="Q310" s="48" t="s">
        <v>100</v>
      </c>
      <c r="R310" s="7">
        <f t="shared" si="1110"/>
        <v>0</v>
      </c>
      <c r="S310" s="7">
        <f t="shared" si="1111"/>
        <v>0</v>
      </c>
      <c r="T310" s="8">
        <f t="shared" si="1112"/>
        <v>0</v>
      </c>
      <c r="U310"/>
      <c r="V310"/>
      <c r="W310"/>
      <c r="X310"/>
      <c r="Y310"/>
      <c r="Z310"/>
      <c r="AA310"/>
      <c r="AB310"/>
      <c r="AC310"/>
    </row>
    <row r="311" spans="1:29" ht="24" x14ac:dyDescent="0.25">
      <c r="A311" s="54" t="s">
        <v>517</v>
      </c>
      <c r="B311" s="46" t="s">
        <v>91</v>
      </c>
      <c r="C311" s="75">
        <v>100701</v>
      </c>
      <c r="D311" s="74" t="s">
        <v>40</v>
      </c>
      <c r="E311" s="6" t="s">
        <v>36</v>
      </c>
      <c r="F311" s="6" t="s">
        <v>219</v>
      </c>
      <c r="G311" s="47">
        <v>2.4500000000000002</v>
      </c>
      <c r="H311" s="7"/>
      <c r="I311" s="7"/>
      <c r="J311" s="7">
        <f t="shared" si="1103"/>
        <v>0</v>
      </c>
      <c r="K311" s="7">
        <f t="shared" si="1104"/>
        <v>0</v>
      </c>
      <c r="L311" s="7">
        <f t="shared" si="1105"/>
        <v>0</v>
      </c>
      <c r="M311" s="7">
        <f t="shared" si="1106"/>
        <v>0</v>
      </c>
      <c r="N311" s="7">
        <f t="shared" si="1107"/>
        <v>0</v>
      </c>
      <c r="O311" s="7">
        <f t="shared" si="1108"/>
        <v>0</v>
      </c>
      <c r="P311" s="7">
        <f t="shared" si="1109"/>
        <v>0</v>
      </c>
      <c r="Q311" s="48" t="s">
        <v>100</v>
      </c>
      <c r="R311" s="7">
        <f t="shared" si="1110"/>
        <v>0</v>
      </c>
      <c r="S311" s="7">
        <f t="shared" si="1111"/>
        <v>0</v>
      </c>
      <c r="T311" s="8">
        <f t="shared" si="1112"/>
        <v>0</v>
      </c>
      <c r="U311"/>
      <c r="V311"/>
      <c r="W311"/>
      <c r="X311"/>
      <c r="Y311"/>
      <c r="Z311"/>
      <c r="AA311"/>
      <c r="AB311"/>
      <c r="AC311"/>
    </row>
    <row r="312" spans="1:29" ht="24" x14ac:dyDescent="0.25">
      <c r="A312" s="54" t="s">
        <v>518</v>
      </c>
      <c r="B312" s="46" t="s">
        <v>91</v>
      </c>
      <c r="C312" s="75">
        <v>92271</v>
      </c>
      <c r="D312" s="74" t="s">
        <v>71</v>
      </c>
      <c r="E312" s="6" t="s">
        <v>36</v>
      </c>
      <c r="F312" s="6" t="s">
        <v>219</v>
      </c>
      <c r="G312" s="47">
        <v>4.63</v>
      </c>
      <c r="H312" s="7"/>
      <c r="I312" s="7"/>
      <c r="J312" s="7">
        <f t="shared" si="1103"/>
        <v>0</v>
      </c>
      <c r="K312" s="7">
        <f t="shared" si="1104"/>
        <v>0</v>
      </c>
      <c r="L312" s="7">
        <f t="shared" si="1105"/>
        <v>0</v>
      </c>
      <c r="M312" s="7">
        <f t="shared" si="1106"/>
        <v>0</v>
      </c>
      <c r="N312" s="7">
        <f t="shared" si="1107"/>
        <v>0</v>
      </c>
      <c r="O312" s="7">
        <f t="shared" si="1108"/>
        <v>0</v>
      </c>
      <c r="P312" s="7">
        <f t="shared" si="1109"/>
        <v>0</v>
      </c>
      <c r="Q312" s="48" t="s">
        <v>100</v>
      </c>
      <c r="R312" s="7">
        <f t="shared" si="1110"/>
        <v>0</v>
      </c>
      <c r="S312" s="7">
        <f t="shared" si="1111"/>
        <v>0</v>
      </c>
      <c r="T312" s="8">
        <f t="shared" si="1112"/>
        <v>0</v>
      </c>
      <c r="U312"/>
      <c r="V312"/>
      <c r="W312"/>
      <c r="X312"/>
      <c r="Y312"/>
      <c r="Z312"/>
      <c r="AA312"/>
      <c r="AB312"/>
      <c r="AC312"/>
    </row>
    <row r="313" spans="1:29" ht="48" x14ac:dyDescent="0.25">
      <c r="A313" s="54" t="s">
        <v>519</v>
      </c>
      <c r="B313" s="46" t="s">
        <v>91</v>
      </c>
      <c r="C313" s="75">
        <v>100722</v>
      </c>
      <c r="D313" s="74" t="s">
        <v>43</v>
      </c>
      <c r="E313" s="6" t="s">
        <v>36</v>
      </c>
      <c r="F313" s="6" t="s">
        <v>219</v>
      </c>
      <c r="G313" s="47">
        <v>9.7899999999999991</v>
      </c>
      <c r="H313" s="7"/>
      <c r="I313" s="7"/>
      <c r="J313" s="7">
        <f t="shared" si="1103"/>
        <v>0</v>
      </c>
      <c r="K313" s="7">
        <f t="shared" si="1104"/>
        <v>0</v>
      </c>
      <c r="L313" s="7">
        <f t="shared" si="1105"/>
        <v>0</v>
      </c>
      <c r="M313" s="7">
        <f t="shared" si="1106"/>
        <v>0</v>
      </c>
      <c r="N313" s="7">
        <f t="shared" si="1107"/>
        <v>0</v>
      </c>
      <c r="O313" s="7">
        <f t="shared" si="1108"/>
        <v>0</v>
      </c>
      <c r="P313" s="7">
        <f t="shared" si="1109"/>
        <v>0</v>
      </c>
      <c r="Q313" s="48" t="s">
        <v>100</v>
      </c>
      <c r="R313" s="7">
        <f t="shared" si="1110"/>
        <v>0</v>
      </c>
      <c r="S313" s="7">
        <f t="shared" si="1111"/>
        <v>0</v>
      </c>
      <c r="T313" s="8">
        <f t="shared" si="1112"/>
        <v>0</v>
      </c>
      <c r="U313"/>
      <c r="V313"/>
      <c r="W313"/>
      <c r="X313"/>
      <c r="Y313"/>
      <c r="Z313"/>
      <c r="AA313"/>
      <c r="AB313"/>
      <c r="AC313"/>
    </row>
    <row r="314" spans="1:29" ht="36" x14ac:dyDescent="0.25">
      <c r="A314" s="54" t="s">
        <v>520</v>
      </c>
      <c r="B314" s="46" t="s">
        <v>91</v>
      </c>
      <c r="C314" s="75">
        <v>92767</v>
      </c>
      <c r="D314" s="74" t="s">
        <v>75</v>
      </c>
      <c r="E314" s="6" t="s">
        <v>33</v>
      </c>
      <c r="F314" s="6" t="s">
        <v>219</v>
      </c>
      <c r="G314" s="47">
        <v>6.94</v>
      </c>
      <c r="H314" s="7"/>
      <c r="I314" s="7"/>
      <c r="J314" s="7">
        <f t="shared" si="1103"/>
        <v>0</v>
      </c>
      <c r="K314" s="7">
        <f t="shared" si="1104"/>
        <v>0</v>
      </c>
      <c r="L314" s="7">
        <f t="shared" si="1105"/>
        <v>0</v>
      </c>
      <c r="M314" s="7">
        <f t="shared" si="1106"/>
        <v>0</v>
      </c>
      <c r="N314" s="7">
        <f t="shared" si="1107"/>
        <v>0</v>
      </c>
      <c r="O314" s="7">
        <f t="shared" si="1108"/>
        <v>0</v>
      </c>
      <c r="P314" s="7">
        <f t="shared" si="1109"/>
        <v>0</v>
      </c>
      <c r="Q314" s="48" t="s">
        <v>100</v>
      </c>
      <c r="R314" s="7">
        <f t="shared" si="1110"/>
        <v>0</v>
      </c>
      <c r="S314" s="7">
        <f t="shared" si="1111"/>
        <v>0</v>
      </c>
      <c r="T314" s="8">
        <f t="shared" si="1112"/>
        <v>0</v>
      </c>
      <c r="U314"/>
      <c r="V314"/>
      <c r="W314"/>
      <c r="X314"/>
      <c r="Y314"/>
      <c r="Z314"/>
      <c r="AA314"/>
      <c r="AB314"/>
      <c r="AC314"/>
    </row>
    <row r="315" spans="1:29" ht="48" x14ac:dyDescent="0.25">
      <c r="A315" s="54" t="s">
        <v>521</v>
      </c>
      <c r="B315" s="46" t="s">
        <v>91</v>
      </c>
      <c r="C315" s="75">
        <v>100760</v>
      </c>
      <c r="D315" s="74" t="s">
        <v>46</v>
      </c>
      <c r="E315" s="6" t="s">
        <v>36</v>
      </c>
      <c r="F315" s="6" t="s">
        <v>219</v>
      </c>
      <c r="G315" s="47">
        <v>4.9000000000000004</v>
      </c>
      <c r="H315" s="7"/>
      <c r="I315" s="7"/>
      <c r="J315" s="7">
        <f t="shared" si="1103"/>
        <v>0</v>
      </c>
      <c r="K315" s="7">
        <f t="shared" si="1104"/>
        <v>0</v>
      </c>
      <c r="L315" s="7">
        <f t="shared" si="1105"/>
        <v>0</v>
      </c>
      <c r="M315" s="7">
        <f t="shared" si="1106"/>
        <v>0</v>
      </c>
      <c r="N315" s="7">
        <f t="shared" si="1107"/>
        <v>0</v>
      </c>
      <c r="O315" s="7">
        <f t="shared" si="1108"/>
        <v>0</v>
      </c>
      <c r="P315" s="7">
        <f t="shared" si="1109"/>
        <v>0</v>
      </c>
      <c r="Q315" s="48" t="s">
        <v>100</v>
      </c>
      <c r="R315" s="7">
        <f t="shared" si="1110"/>
        <v>0</v>
      </c>
      <c r="S315" s="7">
        <f t="shared" si="1111"/>
        <v>0</v>
      </c>
      <c r="T315" s="8">
        <f t="shared" si="1112"/>
        <v>0</v>
      </c>
      <c r="U315"/>
      <c r="V315"/>
      <c r="W315"/>
      <c r="X315"/>
      <c r="Y315"/>
      <c r="Z315"/>
      <c r="AA315"/>
      <c r="AB315"/>
      <c r="AC315"/>
    </row>
    <row r="316" spans="1:29" ht="24" x14ac:dyDescent="0.25">
      <c r="A316" s="54" t="s">
        <v>650</v>
      </c>
      <c r="B316" s="46" t="s">
        <v>92</v>
      </c>
      <c r="C316" s="75">
        <v>282</v>
      </c>
      <c r="D316" s="74" t="s">
        <v>443</v>
      </c>
      <c r="E316" s="6" t="s">
        <v>36</v>
      </c>
      <c r="F316" s="6" t="s">
        <v>219</v>
      </c>
      <c r="G316" s="47">
        <v>0.46300000000000002</v>
      </c>
      <c r="H316" s="7"/>
      <c r="I316" s="7"/>
      <c r="J316" s="7">
        <f t="shared" si="1103"/>
        <v>0</v>
      </c>
      <c r="K316" s="7">
        <f t="shared" si="1104"/>
        <v>0</v>
      </c>
      <c r="L316" s="7">
        <f t="shared" si="1105"/>
        <v>0</v>
      </c>
      <c r="M316" s="7">
        <f t="shared" si="1106"/>
        <v>0</v>
      </c>
      <c r="N316" s="7">
        <f t="shared" si="1107"/>
        <v>0</v>
      </c>
      <c r="O316" s="7">
        <f t="shared" si="1108"/>
        <v>0</v>
      </c>
      <c r="P316" s="7">
        <f t="shared" si="1109"/>
        <v>0</v>
      </c>
      <c r="Q316" s="48" t="s">
        <v>100</v>
      </c>
      <c r="R316" s="7">
        <f t="shared" si="1110"/>
        <v>0</v>
      </c>
      <c r="S316" s="7">
        <f t="shared" si="1111"/>
        <v>0</v>
      </c>
      <c r="T316" s="8">
        <f t="shared" si="1112"/>
        <v>0</v>
      </c>
      <c r="U316"/>
      <c r="V316"/>
      <c r="W316"/>
      <c r="X316"/>
      <c r="Y316"/>
      <c r="Z316"/>
      <c r="AA316"/>
      <c r="AB316"/>
      <c r="AC316"/>
    </row>
    <row r="317" spans="1:29" ht="36" x14ac:dyDescent="0.25">
      <c r="A317" s="54" t="s">
        <v>651</v>
      </c>
      <c r="B317" s="46" t="s">
        <v>91</v>
      </c>
      <c r="C317" s="75">
        <v>87886</v>
      </c>
      <c r="D317" s="74" t="s">
        <v>113</v>
      </c>
      <c r="E317" s="6" t="s">
        <v>36</v>
      </c>
      <c r="F317" s="6" t="s">
        <v>219</v>
      </c>
      <c r="G317" s="47">
        <v>9.25</v>
      </c>
      <c r="H317" s="7"/>
      <c r="I317" s="7"/>
      <c r="J317" s="7">
        <f t="shared" si="1103"/>
        <v>0</v>
      </c>
      <c r="K317" s="7">
        <f t="shared" si="1104"/>
        <v>0</v>
      </c>
      <c r="L317" s="7">
        <f t="shared" si="1105"/>
        <v>0</v>
      </c>
      <c r="M317" s="7">
        <f t="shared" si="1106"/>
        <v>0</v>
      </c>
      <c r="N317" s="7">
        <f t="shared" si="1107"/>
        <v>0</v>
      </c>
      <c r="O317" s="7">
        <f t="shared" si="1108"/>
        <v>0</v>
      </c>
      <c r="P317" s="7">
        <f t="shared" si="1109"/>
        <v>0</v>
      </c>
      <c r="Q317" s="48" t="s">
        <v>100</v>
      </c>
      <c r="R317" s="7">
        <f t="shared" si="1110"/>
        <v>0</v>
      </c>
      <c r="S317" s="7">
        <f t="shared" si="1111"/>
        <v>0</v>
      </c>
      <c r="T317" s="8">
        <f t="shared" si="1112"/>
        <v>0</v>
      </c>
      <c r="U317"/>
      <c r="V317"/>
      <c r="W317"/>
      <c r="X317"/>
      <c r="Y317"/>
      <c r="Z317"/>
      <c r="AA317"/>
      <c r="AB317"/>
      <c r="AC317"/>
    </row>
    <row r="318" spans="1:29" ht="36" x14ac:dyDescent="0.25">
      <c r="A318" s="54" t="s">
        <v>652</v>
      </c>
      <c r="B318" s="46" t="s">
        <v>91</v>
      </c>
      <c r="C318" s="75">
        <v>90408</v>
      </c>
      <c r="D318" s="74" t="s">
        <v>215</v>
      </c>
      <c r="E318" s="6" t="s">
        <v>36</v>
      </c>
      <c r="F318" s="6" t="s">
        <v>219</v>
      </c>
      <c r="G318" s="47">
        <v>9.25</v>
      </c>
      <c r="H318" s="7"/>
      <c r="I318" s="7"/>
      <c r="J318" s="7">
        <f t="shared" si="1103"/>
        <v>0</v>
      </c>
      <c r="K318" s="7">
        <f t="shared" si="1104"/>
        <v>0</v>
      </c>
      <c r="L318" s="7">
        <f t="shared" si="1105"/>
        <v>0</v>
      </c>
      <c r="M318" s="7">
        <f t="shared" si="1106"/>
        <v>0</v>
      </c>
      <c r="N318" s="7">
        <f t="shared" si="1107"/>
        <v>0</v>
      </c>
      <c r="O318" s="7">
        <f t="shared" si="1108"/>
        <v>0</v>
      </c>
      <c r="P318" s="7">
        <f t="shared" si="1109"/>
        <v>0</v>
      </c>
      <c r="Q318" s="48" t="s">
        <v>100</v>
      </c>
      <c r="R318" s="7">
        <f t="shared" si="1110"/>
        <v>0</v>
      </c>
      <c r="S318" s="7">
        <f t="shared" si="1111"/>
        <v>0</v>
      </c>
      <c r="T318" s="8">
        <f t="shared" si="1112"/>
        <v>0</v>
      </c>
      <c r="U318"/>
      <c r="V318"/>
      <c r="W318"/>
      <c r="X318"/>
      <c r="Y318"/>
      <c r="Z318"/>
      <c r="AA318"/>
      <c r="AB318"/>
      <c r="AC318"/>
    </row>
    <row r="319" spans="1:29" ht="24" x14ac:dyDescent="0.25">
      <c r="A319" s="54" t="s">
        <v>653</v>
      </c>
      <c r="B319" s="46" t="s">
        <v>91</v>
      </c>
      <c r="C319" s="75">
        <v>98555</v>
      </c>
      <c r="D319" s="74" t="s">
        <v>182</v>
      </c>
      <c r="E319" s="6" t="s">
        <v>36</v>
      </c>
      <c r="F319" s="6" t="s">
        <v>219</v>
      </c>
      <c r="G319" s="47">
        <v>4.6100000000000003</v>
      </c>
      <c r="H319" s="7"/>
      <c r="I319" s="7"/>
      <c r="J319" s="7">
        <f t="shared" si="1103"/>
        <v>0</v>
      </c>
      <c r="K319" s="7">
        <f t="shared" si="1104"/>
        <v>0</v>
      </c>
      <c r="L319" s="7">
        <f t="shared" si="1105"/>
        <v>0</v>
      </c>
      <c r="M319" s="7">
        <f t="shared" si="1106"/>
        <v>0</v>
      </c>
      <c r="N319" s="7">
        <f t="shared" si="1107"/>
        <v>0</v>
      </c>
      <c r="O319" s="7">
        <f t="shared" si="1108"/>
        <v>0</v>
      </c>
      <c r="P319" s="7">
        <f t="shared" si="1109"/>
        <v>0</v>
      </c>
      <c r="Q319" s="48" t="s">
        <v>100</v>
      </c>
      <c r="R319" s="7">
        <f t="shared" si="1110"/>
        <v>0</v>
      </c>
      <c r="S319" s="7">
        <f t="shared" si="1111"/>
        <v>0</v>
      </c>
      <c r="T319" s="8">
        <f t="shared" si="1112"/>
        <v>0</v>
      </c>
      <c r="U319"/>
      <c r="V319"/>
      <c r="W319"/>
      <c r="X319"/>
      <c r="Y319"/>
      <c r="Z319"/>
      <c r="AA319"/>
      <c r="AB319"/>
      <c r="AC319"/>
    </row>
    <row r="320" spans="1:29" ht="24" x14ac:dyDescent="0.25">
      <c r="A320" s="54" t="s">
        <v>654</v>
      </c>
      <c r="B320" s="46" t="s">
        <v>91</v>
      </c>
      <c r="C320" s="75">
        <v>88484</v>
      </c>
      <c r="D320" s="74" t="s">
        <v>128</v>
      </c>
      <c r="E320" s="6" t="s">
        <v>36</v>
      </c>
      <c r="F320" s="6" t="s">
        <v>219</v>
      </c>
      <c r="G320" s="47">
        <v>18.5</v>
      </c>
      <c r="H320" s="7"/>
      <c r="I320" s="7"/>
      <c r="J320" s="7">
        <f t="shared" si="1103"/>
        <v>0</v>
      </c>
      <c r="K320" s="7">
        <f t="shared" si="1104"/>
        <v>0</v>
      </c>
      <c r="L320" s="7">
        <f t="shared" si="1105"/>
        <v>0</v>
      </c>
      <c r="M320" s="7">
        <f t="shared" si="1106"/>
        <v>0</v>
      </c>
      <c r="N320" s="7">
        <f t="shared" si="1107"/>
        <v>0</v>
      </c>
      <c r="O320" s="7">
        <f t="shared" si="1108"/>
        <v>0</v>
      </c>
      <c r="P320" s="7">
        <f t="shared" si="1109"/>
        <v>0</v>
      </c>
      <c r="Q320" s="48" t="s">
        <v>100</v>
      </c>
      <c r="R320" s="7">
        <f t="shared" si="1110"/>
        <v>0</v>
      </c>
      <c r="S320" s="7">
        <f t="shared" si="1111"/>
        <v>0</v>
      </c>
      <c r="T320" s="8">
        <f t="shared" si="1112"/>
        <v>0</v>
      </c>
      <c r="U320"/>
      <c r="V320"/>
      <c r="W320"/>
      <c r="X320"/>
      <c r="Y320"/>
      <c r="Z320"/>
      <c r="AA320"/>
      <c r="AB320"/>
      <c r="AC320"/>
    </row>
    <row r="321" spans="1:29" ht="24" x14ac:dyDescent="0.25">
      <c r="A321" s="54" t="s">
        <v>655</v>
      </c>
      <c r="B321" s="46" t="s">
        <v>91</v>
      </c>
      <c r="C321" s="75">
        <v>88488</v>
      </c>
      <c r="D321" s="74" t="s">
        <v>121</v>
      </c>
      <c r="E321" s="6" t="s">
        <v>36</v>
      </c>
      <c r="F321" s="6" t="s">
        <v>219</v>
      </c>
      <c r="G321" s="47">
        <v>9.25</v>
      </c>
      <c r="H321" s="7"/>
      <c r="I321" s="7"/>
      <c r="J321" s="7">
        <f t="shared" si="1103"/>
        <v>0</v>
      </c>
      <c r="K321" s="7">
        <f t="shared" si="1104"/>
        <v>0</v>
      </c>
      <c r="L321" s="7">
        <f t="shared" si="1105"/>
        <v>0</v>
      </c>
      <c r="M321" s="7">
        <f t="shared" si="1106"/>
        <v>0</v>
      </c>
      <c r="N321" s="7">
        <f t="shared" si="1107"/>
        <v>0</v>
      </c>
      <c r="O321" s="7">
        <f t="shared" si="1108"/>
        <v>0</v>
      </c>
      <c r="P321" s="7">
        <f t="shared" si="1109"/>
        <v>0</v>
      </c>
      <c r="Q321" s="48" t="s">
        <v>100</v>
      </c>
      <c r="R321" s="7">
        <f t="shared" si="1110"/>
        <v>0</v>
      </c>
      <c r="S321" s="7">
        <f t="shared" si="1111"/>
        <v>0</v>
      </c>
      <c r="T321" s="8">
        <f t="shared" si="1112"/>
        <v>0</v>
      </c>
      <c r="U321"/>
      <c r="V321"/>
      <c r="W321"/>
      <c r="X321"/>
      <c r="Y321"/>
      <c r="Z321"/>
      <c r="AA321"/>
      <c r="AB321"/>
      <c r="AC321"/>
    </row>
    <row r="322" spans="1:29" ht="36" x14ac:dyDescent="0.25">
      <c r="A322" s="54" t="s">
        <v>656</v>
      </c>
      <c r="B322" s="46" t="s">
        <v>91</v>
      </c>
      <c r="C322" s="75">
        <v>99059</v>
      </c>
      <c r="D322" s="74" t="s">
        <v>534</v>
      </c>
      <c r="E322" s="6" t="s">
        <v>39</v>
      </c>
      <c r="F322" s="6" t="s">
        <v>219</v>
      </c>
      <c r="G322" s="47">
        <v>18.98</v>
      </c>
      <c r="H322" s="7"/>
      <c r="I322" s="7"/>
      <c r="J322" s="7">
        <f t="shared" ref="J322" si="1113">ROUND((I322+H322),2)</f>
        <v>0</v>
      </c>
      <c r="K322" s="7">
        <f t="shared" ref="K322" si="1114">ROUND((H322*G322),2)</f>
        <v>0</v>
      </c>
      <c r="L322" s="7">
        <f t="shared" ref="L322" si="1115">ROUND((I322*G322),2)</f>
        <v>0</v>
      </c>
      <c r="M322" s="7">
        <f t="shared" ref="M322" si="1116">ROUND((L322+K322),2)</f>
        <v>0</v>
      </c>
      <c r="N322" s="7">
        <f t="shared" ref="N322" si="1117">ROUND((IF(Q322="BDI 1",((1+($T$3/100))*H322),((1+($T$4/100))*H322))),2)</f>
        <v>0</v>
      </c>
      <c r="O322" s="7">
        <f t="shared" ref="O322" si="1118">ROUND((IF(Q322="BDI 1",((1+($T$3/100))*I322),((1+($T$4/100))*I322))),2)</f>
        <v>0</v>
      </c>
      <c r="P322" s="7">
        <f t="shared" ref="P322" si="1119">ROUND((N322+O322),2)</f>
        <v>0</v>
      </c>
      <c r="Q322" s="48" t="s">
        <v>100</v>
      </c>
      <c r="R322" s="7">
        <f t="shared" ref="R322" si="1120">ROUND(N322*G322,2)</f>
        <v>0</v>
      </c>
      <c r="S322" s="7">
        <f t="shared" ref="S322" si="1121">ROUND(O322*G322,2)</f>
        <v>0</v>
      </c>
      <c r="T322" s="8">
        <f t="shared" ref="T322" si="1122">ROUND(R322+S322,2)</f>
        <v>0</v>
      </c>
      <c r="U322"/>
      <c r="V322"/>
      <c r="W322"/>
      <c r="X322"/>
      <c r="Y322"/>
      <c r="Z322"/>
      <c r="AA322"/>
      <c r="AB322"/>
      <c r="AC322"/>
    </row>
    <row r="323" spans="1:29" x14ac:dyDescent="0.25">
      <c r="A323" s="22"/>
      <c r="B323" s="22"/>
      <c r="C323" s="11"/>
      <c r="D323" s="39"/>
      <c r="E323" s="11"/>
      <c r="F323" s="11"/>
      <c r="G323" s="12"/>
      <c r="H323" s="16"/>
      <c r="I323" s="16"/>
      <c r="J323" s="16"/>
      <c r="K323" s="16"/>
      <c r="L323" s="16"/>
      <c r="M323" s="16"/>
      <c r="N323" s="14"/>
      <c r="O323" s="14"/>
      <c r="P323" s="14"/>
      <c r="Q323" s="14"/>
      <c r="R323" s="14"/>
      <c r="S323" s="14"/>
      <c r="T323" s="15"/>
      <c r="U323"/>
      <c r="V323"/>
      <c r="W323"/>
      <c r="X323"/>
      <c r="Y323"/>
      <c r="Z323"/>
      <c r="AA323"/>
      <c r="AB323"/>
      <c r="AC323"/>
    </row>
    <row r="324" spans="1:29" x14ac:dyDescent="0.25">
      <c r="A324" s="49">
        <v>14</v>
      </c>
      <c r="B324" s="50"/>
      <c r="C324" s="51"/>
      <c r="D324" s="52" t="s">
        <v>394</v>
      </c>
      <c r="E324" s="52"/>
      <c r="F324" s="52"/>
      <c r="G324" s="53"/>
      <c r="H324" s="55"/>
      <c r="I324" s="55"/>
      <c r="J324" s="55"/>
      <c r="K324" s="55">
        <f>ROUND((SUM(K325:K340)),2)</f>
        <v>0</v>
      </c>
      <c r="L324" s="55">
        <f t="shared" ref="L324:M324" si="1123">ROUND((SUM(L325:L340)),2)</f>
        <v>0</v>
      </c>
      <c r="M324" s="55">
        <f t="shared" si="1123"/>
        <v>0</v>
      </c>
      <c r="N324" s="55"/>
      <c r="O324" s="55"/>
      <c r="P324" s="55"/>
      <c r="Q324" s="55"/>
      <c r="R324" s="55">
        <f>ROUND((SUM(R325:R340)),2)</f>
        <v>0</v>
      </c>
      <c r="S324" s="55">
        <f t="shared" ref="S324:T324" si="1124">ROUND((SUM(S325:S340)),2)</f>
        <v>0</v>
      </c>
      <c r="T324" s="55">
        <f t="shared" si="1124"/>
        <v>0</v>
      </c>
      <c r="U324"/>
      <c r="V324"/>
      <c r="W324"/>
      <c r="X324"/>
      <c r="Y324"/>
      <c r="Z324"/>
      <c r="AA324"/>
      <c r="AB324"/>
      <c r="AC324"/>
    </row>
    <row r="325" spans="1:29" x14ac:dyDescent="0.25">
      <c r="A325" s="54" t="s">
        <v>522</v>
      </c>
      <c r="B325" s="46" t="s">
        <v>228</v>
      </c>
      <c r="C325" s="76">
        <v>597</v>
      </c>
      <c r="D325" s="74" t="s">
        <v>444</v>
      </c>
      <c r="E325" s="6" t="s">
        <v>35</v>
      </c>
      <c r="F325" s="6" t="s">
        <v>144</v>
      </c>
      <c r="G325" s="47">
        <v>4</v>
      </c>
      <c r="H325" s="7"/>
      <c r="I325" s="7"/>
      <c r="J325" s="7">
        <f t="shared" ref="J325" si="1125">ROUND((I325+H325),2)</f>
        <v>0</v>
      </c>
      <c r="K325" s="7">
        <f t="shared" ref="K325" si="1126">ROUND((H325*G325),2)</f>
        <v>0</v>
      </c>
      <c r="L325" s="7">
        <f t="shared" ref="L325" si="1127">ROUND((I325*G325),2)</f>
        <v>0</v>
      </c>
      <c r="M325" s="7">
        <f t="shared" ref="M325" si="1128">ROUND((L325+K325),2)</f>
        <v>0</v>
      </c>
      <c r="N325" s="7">
        <f t="shared" ref="N325" si="1129">ROUND((IF(Q325="BDI 1",((1+($T$3/100))*H325),((1+($T$4/100))*H325))),2)</f>
        <v>0</v>
      </c>
      <c r="O325" s="7">
        <f t="shared" ref="O325" si="1130">ROUND((IF(Q325="BDI 1",((1+($T$3/100))*I325),((1+($T$4/100))*I325))),2)</f>
        <v>0</v>
      </c>
      <c r="P325" s="7">
        <f t="shared" ref="P325" si="1131">ROUND((N325+O325),2)</f>
        <v>0</v>
      </c>
      <c r="Q325" s="48" t="s">
        <v>100</v>
      </c>
      <c r="R325" s="7">
        <f t="shared" ref="R325" si="1132">ROUND(N325*G325,2)</f>
        <v>0</v>
      </c>
      <c r="S325" s="7">
        <f t="shared" ref="S325" si="1133">ROUND(O325*G325,2)</f>
        <v>0</v>
      </c>
      <c r="T325" s="8">
        <f t="shared" ref="T325" si="1134">ROUND(R325+S325,2)</f>
        <v>0</v>
      </c>
      <c r="U325"/>
      <c r="V325"/>
      <c r="W325"/>
      <c r="X325"/>
      <c r="Y325"/>
      <c r="Z325"/>
      <c r="AA325"/>
      <c r="AB325"/>
      <c r="AC325"/>
    </row>
    <row r="326" spans="1:29" x14ac:dyDescent="0.25">
      <c r="A326" s="54" t="s">
        <v>523</v>
      </c>
      <c r="B326" s="46" t="s">
        <v>228</v>
      </c>
      <c r="C326" s="76">
        <v>594</v>
      </c>
      <c r="D326" s="74" t="s">
        <v>445</v>
      </c>
      <c r="E326" s="6" t="s">
        <v>35</v>
      </c>
      <c r="F326" s="6" t="s">
        <v>144</v>
      </c>
      <c r="G326" s="47">
        <v>32</v>
      </c>
      <c r="H326" s="7"/>
      <c r="I326" s="7"/>
      <c r="J326" s="7">
        <f t="shared" ref="J326" si="1135">ROUND((I326+H326),2)</f>
        <v>0</v>
      </c>
      <c r="K326" s="7">
        <f t="shared" ref="K326" si="1136">ROUND((H326*G326),2)</f>
        <v>0</v>
      </c>
      <c r="L326" s="7">
        <f t="shared" ref="L326" si="1137">ROUND((I326*G326),2)</f>
        <v>0</v>
      </c>
      <c r="M326" s="7">
        <f t="shared" ref="M326" si="1138">ROUND((L326+K326),2)</f>
        <v>0</v>
      </c>
      <c r="N326" s="7">
        <f t="shared" ref="N326" si="1139">ROUND((IF(Q326="BDI 1",((1+($T$3/100))*H326),((1+($T$4/100))*H326))),2)</f>
        <v>0</v>
      </c>
      <c r="O326" s="7">
        <f t="shared" ref="O326" si="1140">ROUND((IF(Q326="BDI 1",((1+($T$3/100))*I326),((1+($T$4/100))*I326))),2)</f>
        <v>0</v>
      </c>
      <c r="P326" s="7">
        <f t="shared" ref="P326" si="1141">ROUND((N326+O326),2)</f>
        <v>0</v>
      </c>
      <c r="Q326" s="48" t="s">
        <v>100</v>
      </c>
      <c r="R326" s="7">
        <f t="shared" ref="R326" si="1142">ROUND(N326*G326,2)</f>
        <v>0</v>
      </c>
      <c r="S326" s="7">
        <f t="shared" ref="S326" si="1143">ROUND(O326*G326,2)</f>
        <v>0</v>
      </c>
      <c r="T326" s="8">
        <f t="shared" ref="T326" si="1144">ROUND(R326+S326,2)</f>
        <v>0</v>
      </c>
      <c r="U326"/>
      <c r="V326"/>
      <c r="W326"/>
      <c r="X326"/>
      <c r="Y326"/>
      <c r="Z326"/>
      <c r="AA326"/>
      <c r="AB326"/>
      <c r="AC326"/>
    </row>
    <row r="327" spans="1:29" x14ac:dyDescent="0.25">
      <c r="A327" s="54" t="s">
        <v>524</v>
      </c>
      <c r="B327" s="46" t="s">
        <v>228</v>
      </c>
      <c r="C327" s="76">
        <v>596</v>
      </c>
      <c r="D327" s="74" t="s">
        <v>446</v>
      </c>
      <c r="E327" s="6" t="s">
        <v>35</v>
      </c>
      <c r="F327" s="6" t="s">
        <v>144</v>
      </c>
      <c r="G327" s="47">
        <v>32</v>
      </c>
      <c r="H327" s="7"/>
      <c r="I327" s="7"/>
      <c r="J327" s="7">
        <f t="shared" ref="J327" si="1145">ROUND((I327+H327),2)</f>
        <v>0</v>
      </c>
      <c r="K327" s="7">
        <f t="shared" ref="K327" si="1146">ROUND((H327*G327),2)</f>
        <v>0</v>
      </c>
      <c r="L327" s="7">
        <f t="shared" ref="L327" si="1147">ROUND((I327*G327),2)</f>
        <v>0</v>
      </c>
      <c r="M327" s="7">
        <f t="shared" ref="M327" si="1148">ROUND((L327+K327),2)</f>
        <v>0</v>
      </c>
      <c r="N327" s="7">
        <f t="shared" ref="N327" si="1149">ROUND((IF(Q327="BDI 1",((1+($T$3/100))*H327),((1+($T$4/100))*H327))),2)</f>
        <v>0</v>
      </c>
      <c r="O327" s="7">
        <f t="shared" ref="O327" si="1150">ROUND((IF(Q327="BDI 1",((1+($T$3/100))*I327),((1+($T$4/100))*I327))),2)</f>
        <v>0</v>
      </c>
      <c r="P327" s="7">
        <f t="shared" ref="P327" si="1151">ROUND((N327+O327),2)</f>
        <v>0</v>
      </c>
      <c r="Q327" s="48" t="s">
        <v>100</v>
      </c>
      <c r="R327" s="7">
        <f t="shared" ref="R327" si="1152">ROUND(N327*G327,2)</f>
        <v>0</v>
      </c>
      <c r="S327" s="7">
        <f t="shared" ref="S327" si="1153">ROUND(O327*G327,2)</f>
        <v>0</v>
      </c>
      <c r="T327" s="8">
        <f t="shared" ref="T327" si="1154">ROUND(R327+S327,2)</f>
        <v>0</v>
      </c>
      <c r="U327"/>
      <c r="V327"/>
      <c r="W327"/>
      <c r="X327"/>
      <c r="Y327"/>
      <c r="Z327"/>
      <c r="AA327"/>
      <c r="AB327"/>
      <c r="AC327"/>
    </row>
    <row r="328" spans="1:29" x14ac:dyDescent="0.25">
      <c r="A328" s="54" t="s">
        <v>539</v>
      </c>
      <c r="B328" s="46" t="s">
        <v>228</v>
      </c>
      <c r="C328" s="76">
        <v>137</v>
      </c>
      <c r="D328" s="74" t="s">
        <v>447</v>
      </c>
      <c r="E328" s="6" t="s">
        <v>35</v>
      </c>
      <c r="F328" s="6" t="s">
        <v>144</v>
      </c>
      <c r="G328" s="47">
        <v>53</v>
      </c>
      <c r="H328" s="7"/>
      <c r="I328" s="7"/>
      <c r="J328" s="7">
        <f t="shared" ref="J328:J340" si="1155">ROUND((I328+H328),2)</f>
        <v>0</v>
      </c>
      <c r="K328" s="7">
        <f t="shared" ref="K328:K340" si="1156">ROUND((H328*G328),2)</f>
        <v>0</v>
      </c>
      <c r="L328" s="7">
        <f t="shared" ref="L328:L340" si="1157">ROUND((I328*G328),2)</f>
        <v>0</v>
      </c>
      <c r="M328" s="7">
        <f t="shared" ref="M328:M340" si="1158">ROUND((L328+K328),2)</f>
        <v>0</v>
      </c>
      <c r="N328" s="7">
        <f t="shared" ref="N328:N340" si="1159">ROUND((IF(Q328="BDI 1",((1+($T$3/100))*H328),((1+($T$4/100))*H328))),2)</f>
        <v>0</v>
      </c>
      <c r="O328" s="7">
        <f t="shared" ref="O328:O340" si="1160">ROUND((IF(Q328="BDI 1",((1+($T$3/100))*I328),((1+($T$4/100))*I328))),2)</f>
        <v>0</v>
      </c>
      <c r="P328" s="7">
        <f t="shared" ref="P328:P340" si="1161">ROUND((N328+O328),2)</f>
        <v>0</v>
      </c>
      <c r="Q328" s="48" t="s">
        <v>100</v>
      </c>
      <c r="R328" s="7">
        <f t="shared" ref="R328:R340" si="1162">ROUND(N328*G328,2)</f>
        <v>0</v>
      </c>
      <c r="S328" s="7">
        <f t="shared" ref="S328:S340" si="1163">ROUND(O328*G328,2)</f>
        <v>0</v>
      </c>
      <c r="T328" s="8">
        <f t="shared" ref="T328:T340" si="1164">ROUND(R328+S328,2)</f>
        <v>0</v>
      </c>
      <c r="U328"/>
      <c r="V328"/>
      <c r="W328"/>
      <c r="X328"/>
      <c r="Y328"/>
      <c r="Z328"/>
      <c r="AA328"/>
      <c r="AB328"/>
      <c r="AC328"/>
    </row>
    <row r="329" spans="1:29" x14ac:dyDescent="0.25">
      <c r="A329" s="54" t="s">
        <v>657</v>
      </c>
      <c r="B329" s="46" t="s">
        <v>228</v>
      </c>
      <c r="C329" s="76">
        <v>565</v>
      </c>
      <c r="D329" s="74" t="s">
        <v>448</v>
      </c>
      <c r="E329" s="6" t="s">
        <v>39</v>
      </c>
      <c r="F329" s="6" t="s">
        <v>144</v>
      </c>
      <c r="G329" s="47">
        <v>791.63</v>
      </c>
      <c r="H329" s="7"/>
      <c r="I329" s="7"/>
      <c r="J329" s="7">
        <f t="shared" si="1155"/>
        <v>0</v>
      </c>
      <c r="K329" s="7">
        <f t="shared" si="1156"/>
        <v>0</v>
      </c>
      <c r="L329" s="7">
        <f t="shared" si="1157"/>
        <v>0</v>
      </c>
      <c r="M329" s="7">
        <f t="shared" si="1158"/>
        <v>0</v>
      </c>
      <c r="N329" s="7">
        <f t="shared" si="1159"/>
        <v>0</v>
      </c>
      <c r="O329" s="7">
        <f t="shared" si="1160"/>
        <v>0</v>
      </c>
      <c r="P329" s="7">
        <f t="shared" si="1161"/>
        <v>0</v>
      </c>
      <c r="Q329" s="48" t="s">
        <v>100</v>
      </c>
      <c r="R329" s="7">
        <f t="shared" si="1162"/>
        <v>0</v>
      </c>
      <c r="S329" s="7">
        <f t="shared" si="1163"/>
        <v>0</v>
      </c>
      <c r="T329" s="8">
        <f t="shared" si="1164"/>
        <v>0</v>
      </c>
      <c r="U329"/>
      <c r="V329"/>
      <c r="W329"/>
      <c r="X329"/>
      <c r="Y329"/>
      <c r="Z329"/>
      <c r="AA329"/>
      <c r="AB329"/>
      <c r="AC329"/>
    </row>
    <row r="330" spans="1:29" ht="24" x14ac:dyDescent="0.25">
      <c r="A330" s="54" t="s">
        <v>658</v>
      </c>
      <c r="B330" s="46" t="s">
        <v>228</v>
      </c>
      <c r="C330" s="76">
        <v>577</v>
      </c>
      <c r="D330" s="74" t="s">
        <v>449</v>
      </c>
      <c r="E330" s="6" t="s">
        <v>39</v>
      </c>
      <c r="F330" s="6" t="s">
        <v>144</v>
      </c>
      <c r="G330" s="47">
        <v>429.06</v>
      </c>
      <c r="H330" s="7"/>
      <c r="I330" s="7"/>
      <c r="J330" s="7">
        <f t="shared" si="1155"/>
        <v>0</v>
      </c>
      <c r="K330" s="7">
        <f t="shared" si="1156"/>
        <v>0</v>
      </c>
      <c r="L330" s="7">
        <f t="shared" si="1157"/>
        <v>0</v>
      </c>
      <c r="M330" s="7">
        <f t="shared" si="1158"/>
        <v>0</v>
      </c>
      <c r="N330" s="7">
        <f t="shared" si="1159"/>
        <v>0</v>
      </c>
      <c r="O330" s="7">
        <f t="shared" si="1160"/>
        <v>0</v>
      </c>
      <c r="P330" s="7">
        <f t="shared" si="1161"/>
        <v>0</v>
      </c>
      <c r="Q330" s="48" t="s">
        <v>100</v>
      </c>
      <c r="R330" s="7">
        <f t="shared" si="1162"/>
        <v>0</v>
      </c>
      <c r="S330" s="7">
        <f t="shared" si="1163"/>
        <v>0</v>
      </c>
      <c r="T330" s="8">
        <f t="shared" si="1164"/>
        <v>0</v>
      </c>
      <c r="U330"/>
      <c r="V330"/>
      <c r="W330"/>
      <c r="X330"/>
      <c r="Y330"/>
      <c r="Z330"/>
      <c r="AA330"/>
      <c r="AB330"/>
      <c r="AC330"/>
    </row>
    <row r="331" spans="1:29" ht="24" x14ac:dyDescent="0.25">
      <c r="A331" s="54" t="s">
        <v>659</v>
      </c>
      <c r="B331" s="46" t="s">
        <v>228</v>
      </c>
      <c r="C331" s="76">
        <v>595</v>
      </c>
      <c r="D331" s="74" t="s">
        <v>450</v>
      </c>
      <c r="E331" s="6" t="s">
        <v>39</v>
      </c>
      <c r="F331" s="6" t="s">
        <v>144</v>
      </c>
      <c r="G331" s="47">
        <v>161.19999999999999</v>
      </c>
      <c r="H331" s="7"/>
      <c r="I331" s="7"/>
      <c r="J331" s="7">
        <f t="shared" si="1155"/>
        <v>0</v>
      </c>
      <c r="K331" s="7">
        <f t="shared" si="1156"/>
        <v>0</v>
      </c>
      <c r="L331" s="7">
        <f t="shared" si="1157"/>
        <v>0</v>
      </c>
      <c r="M331" s="7">
        <f t="shared" si="1158"/>
        <v>0</v>
      </c>
      <c r="N331" s="7">
        <f t="shared" si="1159"/>
        <v>0</v>
      </c>
      <c r="O331" s="7">
        <f t="shared" si="1160"/>
        <v>0</v>
      </c>
      <c r="P331" s="7">
        <f t="shared" si="1161"/>
        <v>0</v>
      </c>
      <c r="Q331" s="48" t="s">
        <v>100</v>
      </c>
      <c r="R331" s="7">
        <f t="shared" si="1162"/>
        <v>0</v>
      </c>
      <c r="S331" s="7">
        <f t="shared" si="1163"/>
        <v>0</v>
      </c>
      <c r="T331" s="8">
        <f t="shared" si="1164"/>
        <v>0</v>
      </c>
      <c r="U331"/>
      <c r="V331"/>
      <c r="W331"/>
      <c r="X331"/>
      <c r="Y331"/>
      <c r="Z331"/>
      <c r="AA331"/>
      <c r="AB331"/>
      <c r="AC331"/>
    </row>
    <row r="332" spans="1:29" x14ac:dyDescent="0.25">
      <c r="A332" s="54" t="s">
        <v>660</v>
      </c>
      <c r="B332" s="46" t="s">
        <v>228</v>
      </c>
      <c r="C332" s="76">
        <v>593</v>
      </c>
      <c r="D332" s="74" t="s">
        <v>451</v>
      </c>
      <c r="E332" s="6" t="s">
        <v>35</v>
      </c>
      <c r="F332" s="6" t="s">
        <v>144</v>
      </c>
      <c r="G332" s="47">
        <v>264</v>
      </c>
      <c r="H332" s="7"/>
      <c r="I332" s="7"/>
      <c r="J332" s="7">
        <f t="shared" si="1155"/>
        <v>0</v>
      </c>
      <c r="K332" s="7">
        <f t="shared" si="1156"/>
        <v>0</v>
      </c>
      <c r="L332" s="7">
        <f t="shared" si="1157"/>
        <v>0</v>
      </c>
      <c r="M332" s="7">
        <f t="shared" si="1158"/>
        <v>0</v>
      </c>
      <c r="N332" s="7">
        <f t="shared" si="1159"/>
        <v>0</v>
      </c>
      <c r="O332" s="7">
        <f t="shared" si="1160"/>
        <v>0</v>
      </c>
      <c r="P332" s="7">
        <f t="shared" si="1161"/>
        <v>0</v>
      </c>
      <c r="Q332" s="48" t="s">
        <v>100</v>
      </c>
      <c r="R332" s="7">
        <f t="shared" si="1162"/>
        <v>0</v>
      </c>
      <c r="S332" s="7">
        <f t="shared" si="1163"/>
        <v>0</v>
      </c>
      <c r="T332" s="8">
        <f t="shared" si="1164"/>
        <v>0</v>
      </c>
      <c r="U332"/>
      <c r="V332"/>
      <c r="W332"/>
      <c r="X332"/>
      <c r="Y332"/>
      <c r="Z332"/>
      <c r="AA332"/>
      <c r="AB332"/>
      <c r="AC332"/>
    </row>
    <row r="333" spans="1:29" ht="24" x14ac:dyDescent="0.25">
      <c r="A333" s="54" t="s">
        <v>661</v>
      </c>
      <c r="B333" s="46" t="s">
        <v>228</v>
      </c>
      <c r="C333" s="76">
        <v>598</v>
      </c>
      <c r="D333" s="74" t="s">
        <v>452</v>
      </c>
      <c r="E333" s="6" t="s">
        <v>35</v>
      </c>
      <c r="F333" s="6" t="s">
        <v>144</v>
      </c>
      <c r="G333" s="47">
        <v>637.6</v>
      </c>
      <c r="H333" s="7"/>
      <c r="I333" s="7"/>
      <c r="J333" s="7">
        <f t="shared" si="1155"/>
        <v>0</v>
      </c>
      <c r="K333" s="7">
        <f t="shared" si="1156"/>
        <v>0</v>
      </c>
      <c r="L333" s="7">
        <f t="shared" si="1157"/>
        <v>0</v>
      </c>
      <c r="M333" s="7">
        <f t="shared" si="1158"/>
        <v>0</v>
      </c>
      <c r="N333" s="7">
        <f t="shared" si="1159"/>
        <v>0</v>
      </c>
      <c r="O333" s="7">
        <f t="shared" si="1160"/>
        <v>0</v>
      </c>
      <c r="P333" s="7">
        <f t="shared" si="1161"/>
        <v>0</v>
      </c>
      <c r="Q333" s="48" t="s">
        <v>100</v>
      </c>
      <c r="R333" s="7">
        <f t="shared" si="1162"/>
        <v>0</v>
      </c>
      <c r="S333" s="7">
        <f t="shared" si="1163"/>
        <v>0</v>
      </c>
      <c r="T333" s="8">
        <f t="shared" si="1164"/>
        <v>0</v>
      </c>
      <c r="U333"/>
      <c r="V333"/>
      <c r="W333"/>
      <c r="X333"/>
      <c r="Y333"/>
      <c r="Z333"/>
      <c r="AA333"/>
      <c r="AB333"/>
      <c r="AC333"/>
    </row>
    <row r="334" spans="1:29" ht="48" x14ac:dyDescent="0.25">
      <c r="A334" s="54" t="s">
        <v>662</v>
      </c>
      <c r="B334" s="46" t="s">
        <v>91</v>
      </c>
      <c r="C334" s="76">
        <v>101867</v>
      </c>
      <c r="D334" s="74" t="s">
        <v>51</v>
      </c>
      <c r="E334" s="6" t="s">
        <v>36</v>
      </c>
      <c r="F334" s="6" t="s">
        <v>144</v>
      </c>
      <c r="G334" s="47">
        <v>123.63</v>
      </c>
      <c r="H334" s="7"/>
      <c r="I334" s="7"/>
      <c r="J334" s="7">
        <f t="shared" si="1155"/>
        <v>0</v>
      </c>
      <c r="K334" s="7">
        <f t="shared" si="1156"/>
        <v>0</v>
      </c>
      <c r="L334" s="7">
        <f t="shared" si="1157"/>
        <v>0</v>
      </c>
      <c r="M334" s="7">
        <f t="shared" si="1158"/>
        <v>0</v>
      </c>
      <c r="N334" s="7">
        <f t="shared" si="1159"/>
        <v>0</v>
      </c>
      <c r="O334" s="7">
        <f t="shared" si="1160"/>
        <v>0</v>
      </c>
      <c r="P334" s="7">
        <f t="shared" si="1161"/>
        <v>0</v>
      </c>
      <c r="Q334" s="48" t="s">
        <v>100</v>
      </c>
      <c r="R334" s="7">
        <f t="shared" si="1162"/>
        <v>0</v>
      </c>
      <c r="S334" s="7">
        <f t="shared" si="1163"/>
        <v>0</v>
      </c>
      <c r="T334" s="8">
        <f t="shared" si="1164"/>
        <v>0</v>
      </c>
      <c r="U334"/>
      <c r="V334"/>
      <c r="W334"/>
      <c r="X334"/>
      <c r="Y334"/>
      <c r="Z334"/>
      <c r="AA334"/>
      <c r="AB334"/>
      <c r="AC334"/>
    </row>
    <row r="335" spans="1:29" ht="24" x14ac:dyDescent="0.25">
      <c r="A335" s="54" t="s">
        <v>663</v>
      </c>
      <c r="B335" s="46" t="s">
        <v>228</v>
      </c>
      <c r="C335" s="76">
        <v>504</v>
      </c>
      <c r="D335" s="74" t="s">
        <v>442</v>
      </c>
      <c r="E335" s="6" t="s">
        <v>36</v>
      </c>
      <c r="F335" s="6" t="s">
        <v>144</v>
      </c>
      <c r="G335" s="47">
        <v>5.0880000000000001</v>
      </c>
      <c r="H335" s="7"/>
      <c r="I335" s="7"/>
      <c r="J335" s="7">
        <f t="shared" si="1155"/>
        <v>0</v>
      </c>
      <c r="K335" s="7">
        <f t="shared" si="1156"/>
        <v>0</v>
      </c>
      <c r="L335" s="7">
        <f t="shared" si="1157"/>
        <v>0</v>
      </c>
      <c r="M335" s="7">
        <f t="shared" si="1158"/>
        <v>0</v>
      </c>
      <c r="N335" s="7">
        <f t="shared" si="1159"/>
        <v>0</v>
      </c>
      <c r="O335" s="7">
        <f t="shared" si="1160"/>
        <v>0</v>
      </c>
      <c r="P335" s="7">
        <f t="shared" si="1161"/>
        <v>0</v>
      </c>
      <c r="Q335" s="48" t="s">
        <v>100</v>
      </c>
      <c r="R335" s="7">
        <f t="shared" si="1162"/>
        <v>0</v>
      </c>
      <c r="S335" s="7">
        <f t="shared" si="1163"/>
        <v>0</v>
      </c>
      <c r="T335" s="8">
        <f t="shared" si="1164"/>
        <v>0</v>
      </c>
      <c r="U335"/>
      <c r="V335"/>
      <c r="W335"/>
      <c r="X335"/>
      <c r="Y335"/>
      <c r="Z335"/>
      <c r="AA335"/>
      <c r="AB335"/>
      <c r="AC335"/>
    </row>
    <row r="336" spans="1:29" x14ac:dyDescent="0.25">
      <c r="A336" s="54" t="s">
        <v>664</v>
      </c>
      <c r="B336" s="46" t="s">
        <v>228</v>
      </c>
      <c r="C336" s="76">
        <v>489</v>
      </c>
      <c r="D336" s="74" t="s">
        <v>453</v>
      </c>
      <c r="E336" s="6" t="s">
        <v>36</v>
      </c>
      <c r="F336" s="6" t="s">
        <v>144</v>
      </c>
      <c r="G336" s="47">
        <v>17.97</v>
      </c>
      <c r="H336" s="7"/>
      <c r="I336" s="7"/>
      <c r="J336" s="7">
        <f t="shared" si="1155"/>
        <v>0</v>
      </c>
      <c r="K336" s="7">
        <f t="shared" si="1156"/>
        <v>0</v>
      </c>
      <c r="L336" s="7">
        <f t="shared" si="1157"/>
        <v>0</v>
      </c>
      <c r="M336" s="7">
        <f t="shared" si="1158"/>
        <v>0</v>
      </c>
      <c r="N336" s="7">
        <f t="shared" si="1159"/>
        <v>0</v>
      </c>
      <c r="O336" s="7">
        <f t="shared" si="1160"/>
        <v>0</v>
      </c>
      <c r="P336" s="7">
        <f t="shared" si="1161"/>
        <v>0</v>
      </c>
      <c r="Q336" s="48" t="s">
        <v>100</v>
      </c>
      <c r="R336" s="7">
        <f t="shared" si="1162"/>
        <v>0</v>
      </c>
      <c r="S336" s="7">
        <f t="shared" si="1163"/>
        <v>0</v>
      </c>
      <c r="T336" s="8">
        <f t="shared" si="1164"/>
        <v>0</v>
      </c>
      <c r="U336"/>
      <c r="V336"/>
      <c r="W336"/>
      <c r="X336"/>
      <c r="Y336"/>
      <c r="Z336"/>
      <c r="AA336"/>
      <c r="AB336"/>
      <c r="AC336"/>
    </row>
    <row r="337" spans="1:29" ht="24" x14ac:dyDescent="0.25">
      <c r="A337" s="54" t="s">
        <v>665</v>
      </c>
      <c r="B337" s="46" t="s">
        <v>228</v>
      </c>
      <c r="C337" s="76">
        <v>783</v>
      </c>
      <c r="D337" s="74" t="s">
        <v>454</v>
      </c>
      <c r="E337" s="6" t="s">
        <v>36</v>
      </c>
      <c r="F337" s="6" t="s">
        <v>144</v>
      </c>
      <c r="G337" s="47">
        <v>2.73</v>
      </c>
      <c r="H337" s="7"/>
      <c r="I337" s="7"/>
      <c r="J337" s="7">
        <f t="shared" si="1155"/>
        <v>0</v>
      </c>
      <c r="K337" s="7">
        <f t="shared" si="1156"/>
        <v>0</v>
      </c>
      <c r="L337" s="7">
        <f t="shared" si="1157"/>
        <v>0</v>
      </c>
      <c r="M337" s="7">
        <f t="shared" si="1158"/>
        <v>0</v>
      </c>
      <c r="N337" s="7">
        <f t="shared" si="1159"/>
        <v>0</v>
      </c>
      <c r="O337" s="7">
        <f t="shared" si="1160"/>
        <v>0</v>
      </c>
      <c r="P337" s="7">
        <f t="shared" si="1161"/>
        <v>0</v>
      </c>
      <c r="Q337" s="48" t="s">
        <v>100</v>
      </c>
      <c r="R337" s="7">
        <f t="shared" si="1162"/>
        <v>0</v>
      </c>
      <c r="S337" s="7">
        <f t="shared" si="1163"/>
        <v>0</v>
      </c>
      <c r="T337" s="8">
        <f t="shared" si="1164"/>
        <v>0</v>
      </c>
      <c r="U337"/>
      <c r="V337"/>
      <c r="W337"/>
      <c r="X337"/>
      <c r="Y337"/>
      <c r="Z337"/>
      <c r="AA337"/>
      <c r="AB337"/>
      <c r="AC337"/>
    </row>
    <row r="338" spans="1:29" ht="24" x14ac:dyDescent="0.25">
      <c r="A338" s="54" t="s">
        <v>666</v>
      </c>
      <c r="B338" s="46" t="s">
        <v>91</v>
      </c>
      <c r="C338" s="76">
        <v>97633</v>
      </c>
      <c r="D338" s="74" t="s">
        <v>187</v>
      </c>
      <c r="E338" s="6" t="s">
        <v>36</v>
      </c>
      <c r="F338" s="6" t="s">
        <v>144</v>
      </c>
      <c r="G338" s="47">
        <v>15.24</v>
      </c>
      <c r="H338" s="7"/>
      <c r="I338" s="7"/>
      <c r="J338" s="7">
        <f t="shared" si="1155"/>
        <v>0</v>
      </c>
      <c r="K338" s="7">
        <f t="shared" si="1156"/>
        <v>0</v>
      </c>
      <c r="L338" s="7">
        <f t="shared" si="1157"/>
        <v>0</v>
      </c>
      <c r="M338" s="7">
        <f t="shared" si="1158"/>
        <v>0</v>
      </c>
      <c r="N338" s="7">
        <f t="shared" si="1159"/>
        <v>0</v>
      </c>
      <c r="O338" s="7">
        <f t="shared" si="1160"/>
        <v>0</v>
      </c>
      <c r="P338" s="7">
        <f t="shared" si="1161"/>
        <v>0</v>
      </c>
      <c r="Q338" s="48" t="s">
        <v>100</v>
      </c>
      <c r="R338" s="7">
        <f t="shared" si="1162"/>
        <v>0</v>
      </c>
      <c r="S338" s="7">
        <f t="shared" si="1163"/>
        <v>0</v>
      </c>
      <c r="T338" s="8">
        <f t="shared" si="1164"/>
        <v>0</v>
      </c>
      <c r="U338"/>
      <c r="V338"/>
      <c r="W338"/>
      <c r="X338"/>
      <c r="Y338"/>
      <c r="Z338"/>
      <c r="AA338"/>
      <c r="AB338"/>
      <c r="AC338"/>
    </row>
    <row r="339" spans="1:29" ht="24" x14ac:dyDescent="0.25">
      <c r="A339" s="54" t="s">
        <v>667</v>
      </c>
      <c r="B339" s="46" t="s">
        <v>91</v>
      </c>
      <c r="C339" s="76">
        <v>101751</v>
      </c>
      <c r="D339" s="74" t="s">
        <v>49</v>
      </c>
      <c r="E339" s="6" t="s">
        <v>36</v>
      </c>
      <c r="F339" s="6" t="s">
        <v>144</v>
      </c>
      <c r="G339" s="47">
        <v>2.73</v>
      </c>
      <c r="H339" s="7"/>
      <c r="I339" s="7"/>
      <c r="J339" s="7">
        <f t="shared" si="1155"/>
        <v>0</v>
      </c>
      <c r="K339" s="7">
        <f t="shared" si="1156"/>
        <v>0</v>
      </c>
      <c r="L339" s="7">
        <f t="shared" si="1157"/>
        <v>0</v>
      </c>
      <c r="M339" s="7">
        <f t="shared" si="1158"/>
        <v>0</v>
      </c>
      <c r="N339" s="7">
        <f t="shared" si="1159"/>
        <v>0</v>
      </c>
      <c r="O339" s="7">
        <f t="shared" si="1160"/>
        <v>0</v>
      </c>
      <c r="P339" s="7">
        <f t="shared" si="1161"/>
        <v>0</v>
      </c>
      <c r="Q339" s="48" t="s">
        <v>100</v>
      </c>
      <c r="R339" s="7">
        <f t="shared" si="1162"/>
        <v>0</v>
      </c>
      <c r="S339" s="7">
        <f t="shared" si="1163"/>
        <v>0</v>
      </c>
      <c r="T339" s="8">
        <f t="shared" si="1164"/>
        <v>0</v>
      </c>
      <c r="U339"/>
      <c r="V339"/>
      <c r="W339"/>
      <c r="X339"/>
      <c r="Y339"/>
      <c r="Z339"/>
      <c r="AA339"/>
      <c r="AB339"/>
      <c r="AC339"/>
    </row>
    <row r="340" spans="1:29" ht="36" x14ac:dyDescent="0.25">
      <c r="A340" s="54" t="s">
        <v>668</v>
      </c>
      <c r="B340" s="46" t="s">
        <v>91</v>
      </c>
      <c r="C340" s="76">
        <v>87247</v>
      </c>
      <c r="D340" s="74" t="s">
        <v>221</v>
      </c>
      <c r="E340" s="6" t="s">
        <v>36</v>
      </c>
      <c r="F340" s="6" t="s">
        <v>144</v>
      </c>
      <c r="G340" s="47">
        <v>15.24</v>
      </c>
      <c r="H340" s="7"/>
      <c r="I340" s="7"/>
      <c r="J340" s="7">
        <f t="shared" si="1155"/>
        <v>0</v>
      </c>
      <c r="K340" s="7">
        <f t="shared" si="1156"/>
        <v>0</v>
      </c>
      <c r="L340" s="7">
        <f t="shared" si="1157"/>
        <v>0</v>
      </c>
      <c r="M340" s="7">
        <f t="shared" si="1158"/>
        <v>0</v>
      </c>
      <c r="N340" s="7">
        <f t="shared" si="1159"/>
        <v>0</v>
      </c>
      <c r="O340" s="7">
        <f t="shared" si="1160"/>
        <v>0</v>
      </c>
      <c r="P340" s="7">
        <f t="shared" si="1161"/>
        <v>0</v>
      </c>
      <c r="Q340" s="48" t="s">
        <v>100</v>
      </c>
      <c r="R340" s="7">
        <f t="shared" si="1162"/>
        <v>0</v>
      </c>
      <c r="S340" s="7">
        <f t="shared" si="1163"/>
        <v>0</v>
      </c>
      <c r="T340" s="8">
        <f t="shared" si="1164"/>
        <v>0</v>
      </c>
      <c r="U340"/>
      <c r="V340"/>
      <c r="W340"/>
      <c r="X340"/>
      <c r="Y340"/>
      <c r="Z340"/>
      <c r="AA340"/>
      <c r="AB340"/>
      <c r="AC340"/>
    </row>
    <row r="341" spans="1:29" x14ac:dyDescent="0.25">
      <c r="A341" s="22"/>
      <c r="B341" s="22"/>
      <c r="C341" s="11"/>
      <c r="D341" s="39"/>
      <c r="E341" s="11"/>
      <c r="F341" s="11"/>
      <c r="G341" s="12"/>
      <c r="H341" s="16"/>
      <c r="I341" s="16"/>
      <c r="J341" s="16"/>
      <c r="K341" s="16"/>
      <c r="L341" s="16"/>
      <c r="M341" s="16"/>
      <c r="N341" s="14"/>
      <c r="O341" s="14"/>
      <c r="P341" s="14"/>
      <c r="Q341" s="14"/>
      <c r="R341" s="14"/>
      <c r="S341" s="14"/>
      <c r="T341" s="15"/>
      <c r="U341"/>
      <c r="V341"/>
      <c r="W341"/>
      <c r="X341"/>
      <c r="Y341"/>
      <c r="Z341"/>
      <c r="AA341"/>
      <c r="AB341"/>
      <c r="AC341"/>
    </row>
    <row r="342" spans="1:29" s="88" customFormat="1" x14ac:dyDescent="0.25">
      <c r="A342" s="49">
        <v>15</v>
      </c>
      <c r="B342" s="77"/>
      <c r="C342" s="78"/>
      <c r="D342" s="52" t="s">
        <v>562</v>
      </c>
      <c r="E342" s="79"/>
      <c r="F342" s="79"/>
      <c r="G342" s="80"/>
      <c r="H342" s="80"/>
      <c r="I342" s="80"/>
      <c r="J342" s="81"/>
      <c r="K342" s="81"/>
      <c r="L342" s="81"/>
      <c r="M342" s="81"/>
      <c r="N342" s="82"/>
      <c r="O342" s="82"/>
      <c r="P342" s="82"/>
      <c r="Q342" s="82"/>
      <c r="R342" s="83">
        <f t="shared" ref="R342:S342" si="1165">R343+R346+R348+R351</f>
        <v>0</v>
      </c>
      <c r="S342" s="83">
        <f t="shared" si="1165"/>
        <v>0</v>
      </c>
      <c r="T342" s="83">
        <f>T343+T346+T348+T351</f>
        <v>0</v>
      </c>
      <c r="U342" s="65"/>
      <c r="V342" s="89"/>
      <c r="W342" s="65"/>
      <c r="X342" s="65"/>
      <c r="Y342" s="65"/>
      <c r="Z342" s="65"/>
      <c r="AA342" s="65"/>
      <c r="AB342" s="65"/>
      <c r="AC342" s="65"/>
    </row>
    <row r="343" spans="1:29" s="88" customFormat="1" x14ac:dyDescent="0.25">
      <c r="A343" s="49" t="s">
        <v>621</v>
      </c>
      <c r="B343" s="50"/>
      <c r="C343" s="51"/>
      <c r="D343" s="52" t="s">
        <v>557</v>
      </c>
      <c r="E343" s="52"/>
      <c r="F343" s="52"/>
      <c r="G343" s="53"/>
      <c r="H343" s="55"/>
      <c r="I343" s="55"/>
      <c r="J343" s="55"/>
      <c r="K343" s="55">
        <f>ROUND((SUM(K344:K345)),2)</f>
        <v>0</v>
      </c>
      <c r="L343" s="55">
        <f t="shared" ref="L343:M343" si="1166">ROUND((SUM(L344:L345)),2)</f>
        <v>0</v>
      </c>
      <c r="M343" s="55">
        <f t="shared" si="1166"/>
        <v>0</v>
      </c>
      <c r="N343" s="55"/>
      <c r="O343" s="55"/>
      <c r="P343" s="55"/>
      <c r="Q343" s="55"/>
      <c r="R343" s="55">
        <f t="shared" ref="R343" si="1167">ROUND((SUM(R344:R345)),2)</f>
        <v>0</v>
      </c>
      <c r="S343" s="55">
        <f t="shared" ref="S343" si="1168">ROUND((SUM(S344:S345)),2)</f>
        <v>0</v>
      </c>
      <c r="T343" s="55">
        <f t="shared" ref="T343" si="1169">ROUND((SUM(T344:T345)),2)</f>
        <v>0</v>
      </c>
      <c r="U343" s="65"/>
      <c r="V343" s="65"/>
      <c r="W343" s="65"/>
      <c r="X343" s="65"/>
      <c r="Y343" s="65"/>
      <c r="Z343" s="65"/>
      <c r="AA343" s="65"/>
      <c r="AB343" s="65"/>
      <c r="AC343" s="65"/>
    </row>
    <row r="344" spans="1:29" s="88" customFormat="1" ht="48" x14ac:dyDescent="0.25">
      <c r="A344" s="54" t="s">
        <v>622</v>
      </c>
      <c r="B344" s="46" t="s">
        <v>91</v>
      </c>
      <c r="C344" s="76">
        <v>104802</v>
      </c>
      <c r="D344" s="74" t="s">
        <v>196</v>
      </c>
      <c r="E344" s="6" t="s">
        <v>36</v>
      </c>
      <c r="F344" s="6" t="s">
        <v>149</v>
      </c>
      <c r="G344" s="47">
        <v>52.66</v>
      </c>
      <c r="H344" s="7"/>
      <c r="I344" s="7"/>
      <c r="J344" s="7">
        <f t="shared" ref="J344:J347" si="1170">ROUND((I344+H344),2)</f>
        <v>0</v>
      </c>
      <c r="K344" s="7">
        <f t="shared" ref="K344:K347" si="1171">ROUND((H344*G344),2)</f>
        <v>0</v>
      </c>
      <c r="L344" s="7">
        <f t="shared" ref="L344:L347" si="1172">ROUND((I344*G344),2)</f>
        <v>0</v>
      </c>
      <c r="M344" s="7">
        <f t="shared" ref="M344:M347" si="1173">ROUND((L344+K344),2)</f>
        <v>0</v>
      </c>
      <c r="N344" s="7">
        <f t="shared" ref="N344:N347" si="1174">ROUND((IF(Q344="BDI 1",((1+($T$3/100))*H344),((1+($T$4/100))*H344))),2)</f>
        <v>0</v>
      </c>
      <c r="O344" s="7">
        <f t="shared" ref="O344:O347" si="1175">ROUND((IF(Q344="BDI 1",((1+($T$3/100))*I344),((1+($T$4/100))*I344))),2)</f>
        <v>0</v>
      </c>
      <c r="P344" s="7">
        <f t="shared" ref="P344:P347" si="1176">ROUND((N344+O344),2)</f>
        <v>0</v>
      </c>
      <c r="Q344" s="48" t="s">
        <v>100</v>
      </c>
      <c r="R344" s="7">
        <f t="shared" ref="R344:R347" si="1177">ROUND(N344*G344,2)</f>
        <v>0</v>
      </c>
      <c r="S344" s="7">
        <f t="shared" ref="S344:S347" si="1178">ROUND(O344*G344,2)</f>
        <v>0</v>
      </c>
      <c r="T344" s="8">
        <f t="shared" ref="T344:T347" si="1179">ROUND(R344+S344,2)</f>
        <v>0</v>
      </c>
      <c r="U344" s="65"/>
      <c r="V344" s="65"/>
      <c r="W344" s="65"/>
      <c r="X344" s="65"/>
      <c r="Y344" s="65"/>
      <c r="Z344" s="65"/>
      <c r="AA344" s="65"/>
      <c r="AB344" s="65"/>
      <c r="AC344" s="65"/>
    </row>
    <row r="345" spans="1:29" s="88" customFormat="1" ht="36" x14ac:dyDescent="0.25">
      <c r="A345" s="54" t="s">
        <v>623</v>
      </c>
      <c r="B345" s="46" t="s">
        <v>91</v>
      </c>
      <c r="C345" s="75">
        <v>37712</v>
      </c>
      <c r="D345" s="74" t="s">
        <v>538</v>
      </c>
      <c r="E345" s="6" t="s">
        <v>36</v>
      </c>
      <c r="F345" s="6" t="s">
        <v>171</v>
      </c>
      <c r="G345" s="47">
        <v>52.66</v>
      </c>
      <c r="H345" s="7"/>
      <c r="I345" s="7"/>
      <c r="J345" s="7">
        <f t="shared" si="1170"/>
        <v>0</v>
      </c>
      <c r="K345" s="7">
        <f t="shared" si="1171"/>
        <v>0</v>
      </c>
      <c r="L345" s="7">
        <f t="shared" si="1172"/>
        <v>0</v>
      </c>
      <c r="M345" s="7">
        <f t="shared" si="1173"/>
        <v>0</v>
      </c>
      <c r="N345" s="7">
        <f t="shared" si="1174"/>
        <v>0</v>
      </c>
      <c r="O345" s="7">
        <f t="shared" si="1175"/>
        <v>0</v>
      </c>
      <c r="P345" s="7">
        <f t="shared" si="1176"/>
        <v>0</v>
      </c>
      <c r="Q345" s="48" t="s">
        <v>100</v>
      </c>
      <c r="R345" s="7">
        <f t="shared" si="1177"/>
        <v>0</v>
      </c>
      <c r="S345" s="7">
        <f t="shared" si="1178"/>
        <v>0</v>
      </c>
      <c r="T345" s="8">
        <f t="shared" si="1179"/>
        <v>0</v>
      </c>
      <c r="U345" s="65"/>
      <c r="V345" s="65"/>
      <c r="W345" s="65"/>
      <c r="X345" s="65"/>
      <c r="Y345" s="65"/>
      <c r="Z345" s="65"/>
      <c r="AA345" s="65"/>
      <c r="AB345" s="65"/>
      <c r="AC345" s="65"/>
    </row>
    <row r="346" spans="1:29" s="88" customFormat="1" x14ac:dyDescent="0.25">
      <c r="A346" s="49" t="s">
        <v>624</v>
      </c>
      <c r="B346" s="50"/>
      <c r="C346" s="51"/>
      <c r="D346" s="52" t="s">
        <v>558</v>
      </c>
      <c r="E346" s="52"/>
      <c r="F346" s="52"/>
      <c r="G346" s="53"/>
      <c r="H346" s="55"/>
      <c r="I346" s="55"/>
      <c r="J346" s="55"/>
      <c r="K346" s="55">
        <f t="shared" ref="K346" si="1180">ROUND((SUM(K347)),2)</f>
        <v>0</v>
      </c>
      <c r="L346" s="55">
        <f t="shared" ref="L346" si="1181">ROUND((SUM(L347)),2)</f>
        <v>0</v>
      </c>
      <c r="M346" s="55">
        <f t="shared" ref="M346" si="1182">ROUND((SUM(M347)),2)</f>
        <v>0</v>
      </c>
      <c r="N346" s="55"/>
      <c r="O346" s="55"/>
      <c r="P346" s="55"/>
      <c r="Q346" s="55"/>
      <c r="R346" s="55">
        <f t="shared" ref="R346:S346" si="1183">ROUND((SUM(R347)),2)</f>
        <v>0</v>
      </c>
      <c r="S346" s="55">
        <f t="shared" si="1183"/>
        <v>0</v>
      </c>
      <c r="T346" s="55">
        <f>ROUND((SUM(T347)),2)</f>
        <v>0</v>
      </c>
      <c r="U346" s="65"/>
      <c r="V346" s="65"/>
      <c r="W346" s="65"/>
      <c r="X346" s="65"/>
      <c r="Y346" s="65"/>
      <c r="Z346" s="65"/>
      <c r="AA346" s="65"/>
      <c r="AB346" s="65"/>
      <c r="AC346" s="65"/>
    </row>
    <row r="347" spans="1:29" s="88" customFormat="1" ht="84" x14ac:dyDescent="0.25">
      <c r="A347" s="54" t="s">
        <v>625</v>
      </c>
      <c r="B347" s="46" t="s">
        <v>228</v>
      </c>
      <c r="C347" s="75">
        <v>251</v>
      </c>
      <c r="D347" s="74" t="s">
        <v>559</v>
      </c>
      <c r="E347" s="6" t="s">
        <v>36</v>
      </c>
      <c r="F347" s="6" t="s">
        <v>137</v>
      </c>
      <c r="G347" s="47">
        <v>63.384999999999998</v>
      </c>
      <c r="H347" s="7"/>
      <c r="I347" s="7"/>
      <c r="J347" s="7">
        <f t="shared" si="1170"/>
        <v>0</v>
      </c>
      <c r="K347" s="7">
        <f t="shared" si="1171"/>
        <v>0</v>
      </c>
      <c r="L347" s="7">
        <f t="shared" si="1172"/>
        <v>0</v>
      </c>
      <c r="M347" s="7">
        <f t="shared" si="1173"/>
        <v>0</v>
      </c>
      <c r="N347" s="7">
        <f t="shared" si="1174"/>
        <v>0</v>
      </c>
      <c r="O347" s="7">
        <f t="shared" si="1175"/>
        <v>0</v>
      </c>
      <c r="P347" s="7">
        <f t="shared" si="1176"/>
        <v>0</v>
      </c>
      <c r="Q347" s="48" t="s">
        <v>100</v>
      </c>
      <c r="R347" s="7">
        <f t="shared" si="1177"/>
        <v>0</v>
      </c>
      <c r="S347" s="7">
        <f t="shared" si="1178"/>
        <v>0</v>
      </c>
      <c r="T347" s="8">
        <f t="shared" si="1179"/>
        <v>0</v>
      </c>
      <c r="U347" s="65"/>
      <c r="V347" s="65"/>
      <c r="W347" s="65"/>
      <c r="X347" s="65"/>
      <c r="Y347" s="65"/>
      <c r="Z347" s="65"/>
      <c r="AA347" s="65"/>
      <c r="AB347" s="65"/>
      <c r="AC347" s="65"/>
    </row>
    <row r="348" spans="1:29" s="88" customFormat="1" x14ac:dyDescent="0.25">
      <c r="A348" s="49" t="s">
        <v>626</v>
      </c>
      <c r="B348" s="50"/>
      <c r="C348" s="51"/>
      <c r="D348" s="52" t="s">
        <v>561</v>
      </c>
      <c r="E348" s="52"/>
      <c r="F348" s="52"/>
      <c r="G348" s="53"/>
      <c r="H348" s="55"/>
      <c r="I348" s="55"/>
      <c r="J348" s="55"/>
      <c r="K348" s="55">
        <f>ROUND((SUM(K349:K350)),2)</f>
        <v>0</v>
      </c>
      <c r="L348" s="55">
        <f t="shared" ref="L348:M348" si="1184">ROUND((SUM(L349:L350)),2)</f>
        <v>0</v>
      </c>
      <c r="M348" s="55">
        <f t="shared" si="1184"/>
        <v>0</v>
      </c>
      <c r="N348" s="55"/>
      <c r="O348" s="55"/>
      <c r="P348" s="55"/>
      <c r="Q348" s="55"/>
      <c r="R348" s="55">
        <f t="shared" ref="R348" si="1185">ROUND((SUM(R349:R350)),2)</f>
        <v>0</v>
      </c>
      <c r="S348" s="55">
        <f t="shared" ref="S348" si="1186">ROUND((SUM(S349:S350)),2)</f>
        <v>0</v>
      </c>
      <c r="T348" s="55">
        <f t="shared" ref="T348" si="1187">ROUND((SUM(T349:T350)),2)</f>
        <v>0</v>
      </c>
      <c r="U348" s="65"/>
      <c r="V348" s="65"/>
      <c r="W348" s="65"/>
      <c r="X348" s="65"/>
      <c r="Y348" s="65"/>
      <c r="Z348" s="65"/>
      <c r="AA348" s="65"/>
      <c r="AB348" s="65"/>
      <c r="AC348" s="65"/>
    </row>
    <row r="349" spans="1:29" s="88" customFormat="1" ht="24" x14ac:dyDescent="0.25">
      <c r="A349" s="54" t="s">
        <v>627</v>
      </c>
      <c r="B349" s="46" t="s">
        <v>228</v>
      </c>
      <c r="C349" s="75">
        <v>315</v>
      </c>
      <c r="D349" s="74" t="s">
        <v>560</v>
      </c>
      <c r="E349" s="6" t="s">
        <v>36</v>
      </c>
      <c r="F349" s="6" t="s">
        <v>137</v>
      </c>
      <c r="G349" s="47">
        <v>4.8</v>
      </c>
      <c r="H349" s="7"/>
      <c r="I349" s="7"/>
      <c r="J349" s="7">
        <f t="shared" ref="J349" si="1188">ROUND((I349+H349),2)</f>
        <v>0</v>
      </c>
      <c r="K349" s="7">
        <f t="shared" ref="K349" si="1189">ROUND((H349*G349),2)</f>
        <v>0</v>
      </c>
      <c r="L349" s="7">
        <f t="shared" ref="L349" si="1190">ROUND((I349*G349),2)</f>
        <v>0</v>
      </c>
      <c r="M349" s="7">
        <f t="shared" ref="M349" si="1191">ROUND((L349+K349),2)</f>
        <v>0</v>
      </c>
      <c r="N349" s="7">
        <f t="shared" ref="N349" si="1192">ROUND((IF(Q349="BDI 1",((1+($T$3/100))*H349),((1+($T$4/100))*H349))),2)</f>
        <v>0</v>
      </c>
      <c r="O349" s="7">
        <f t="shared" ref="O349" si="1193">ROUND((IF(Q349="BDI 1",((1+($T$3/100))*I349),((1+($T$4/100))*I349))),2)</f>
        <v>0</v>
      </c>
      <c r="P349" s="7">
        <f t="shared" ref="P349" si="1194">ROUND((N349+O349),2)</f>
        <v>0</v>
      </c>
      <c r="Q349" s="48" t="s">
        <v>100</v>
      </c>
      <c r="R349" s="7">
        <f t="shared" ref="R349" si="1195">ROUND(N349*G349,2)</f>
        <v>0</v>
      </c>
      <c r="S349" s="7">
        <f t="shared" ref="S349" si="1196">ROUND(O349*G349,2)</f>
        <v>0</v>
      </c>
      <c r="T349" s="8">
        <f t="shared" ref="T349" si="1197">ROUND(R349+S349,2)</f>
        <v>0</v>
      </c>
      <c r="U349" s="65"/>
      <c r="V349" s="65"/>
      <c r="W349" s="65"/>
      <c r="X349" s="65"/>
      <c r="Y349" s="65"/>
      <c r="Z349" s="65"/>
      <c r="AA349" s="65"/>
      <c r="AB349" s="65"/>
      <c r="AC349" s="65"/>
    </row>
    <row r="350" spans="1:29" s="88" customFormat="1" ht="24" x14ac:dyDescent="0.25">
      <c r="A350" s="54" t="s">
        <v>628</v>
      </c>
      <c r="B350" s="46" t="s">
        <v>91</v>
      </c>
      <c r="C350" s="75">
        <v>100701</v>
      </c>
      <c r="D350" s="74" t="s">
        <v>40</v>
      </c>
      <c r="E350" s="6" t="s">
        <v>36</v>
      </c>
      <c r="F350" s="6" t="s">
        <v>137</v>
      </c>
      <c r="G350" s="47">
        <v>1.6800000000000002</v>
      </c>
      <c r="H350" s="7"/>
      <c r="I350" s="7"/>
      <c r="J350" s="7">
        <f t="shared" ref="J350" si="1198">ROUND((I350+H350),2)</f>
        <v>0</v>
      </c>
      <c r="K350" s="7">
        <f t="shared" ref="K350" si="1199">ROUND((H350*G350),2)</f>
        <v>0</v>
      </c>
      <c r="L350" s="7">
        <f t="shared" ref="L350" si="1200">ROUND((I350*G350),2)</f>
        <v>0</v>
      </c>
      <c r="M350" s="7">
        <f t="shared" ref="M350" si="1201">ROUND((L350+K350),2)</f>
        <v>0</v>
      </c>
      <c r="N350" s="7">
        <f t="shared" ref="N350" si="1202">ROUND((IF(Q350="BDI 1",((1+($T$3/100))*H350),((1+($T$4/100))*H350))),2)</f>
        <v>0</v>
      </c>
      <c r="O350" s="7">
        <f t="shared" ref="O350" si="1203">ROUND((IF(Q350="BDI 1",((1+($T$3/100))*I350),((1+($T$4/100))*I350))),2)</f>
        <v>0</v>
      </c>
      <c r="P350" s="7">
        <f t="shared" ref="P350" si="1204">ROUND((N350+O350),2)</f>
        <v>0</v>
      </c>
      <c r="Q350" s="48" t="s">
        <v>100</v>
      </c>
      <c r="R350" s="7">
        <f t="shared" ref="R350" si="1205">ROUND(N350*G350,2)</f>
        <v>0</v>
      </c>
      <c r="S350" s="7">
        <f t="shared" ref="S350" si="1206">ROUND(O350*G350,2)</f>
        <v>0</v>
      </c>
      <c r="T350" s="8">
        <f t="shared" ref="T350" si="1207">ROUND(R350+S350,2)</f>
        <v>0</v>
      </c>
      <c r="U350" s="65"/>
      <c r="V350" s="65"/>
      <c r="W350" s="65"/>
      <c r="X350" s="65"/>
      <c r="Y350" s="65"/>
      <c r="Z350" s="65"/>
      <c r="AA350" s="65"/>
      <c r="AB350" s="65"/>
      <c r="AC350" s="65"/>
    </row>
    <row r="351" spans="1:29" s="88" customFormat="1" x14ac:dyDescent="0.25">
      <c r="A351" s="49" t="s">
        <v>629</v>
      </c>
      <c r="B351" s="50"/>
      <c r="C351" s="51"/>
      <c r="D351" s="52" t="s">
        <v>563</v>
      </c>
      <c r="E351" s="52"/>
      <c r="F351" s="52"/>
      <c r="G351" s="53"/>
      <c r="H351" s="55"/>
      <c r="I351" s="55"/>
      <c r="J351" s="55"/>
      <c r="K351" s="55">
        <f>ROUND((SUM(K352:K353)),2)</f>
        <v>0</v>
      </c>
      <c r="L351" s="55">
        <f>ROUND((SUM(L352:L353)),2)</f>
        <v>0</v>
      </c>
      <c r="M351" s="55">
        <f>ROUND((SUM(M352:M353)),2)</f>
        <v>0</v>
      </c>
      <c r="N351" s="55"/>
      <c r="O351" s="55"/>
      <c r="P351" s="55"/>
      <c r="Q351" s="55"/>
      <c r="R351" s="55">
        <f>ROUND((SUM(R352:R353)),2)</f>
        <v>0</v>
      </c>
      <c r="S351" s="55">
        <f>ROUND((SUM(S352:S353)),2)</f>
        <v>0</v>
      </c>
      <c r="T351" s="55">
        <f>ROUND((SUM(T352:T353)),2)</f>
        <v>0</v>
      </c>
      <c r="U351" s="65"/>
      <c r="V351" s="65"/>
      <c r="W351" s="65"/>
      <c r="X351" s="65"/>
      <c r="Y351" s="65"/>
      <c r="Z351" s="65"/>
      <c r="AA351" s="65"/>
      <c r="AB351" s="65"/>
      <c r="AC351" s="65"/>
    </row>
    <row r="352" spans="1:29" s="88" customFormat="1" ht="48" x14ac:dyDescent="0.25">
      <c r="A352" s="54" t="s">
        <v>630</v>
      </c>
      <c r="B352" s="46" t="s">
        <v>91</v>
      </c>
      <c r="C352" s="75">
        <v>87792</v>
      </c>
      <c r="D352" s="74" t="s">
        <v>111</v>
      </c>
      <c r="E352" s="6" t="s">
        <v>36</v>
      </c>
      <c r="F352" s="6" t="s">
        <v>137</v>
      </c>
      <c r="G352" s="47">
        <v>109.67400000000001</v>
      </c>
      <c r="H352" s="7"/>
      <c r="I352" s="7"/>
      <c r="J352" s="7">
        <f t="shared" ref="J352" si="1208">ROUND((I352+H352),2)</f>
        <v>0</v>
      </c>
      <c r="K352" s="7">
        <f t="shared" ref="K352" si="1209">ROUND((H352*G352),2)</f>
        <v>0</v>
      </c>
      <c r="L352" s="7">
        <f t="shared" ref="L352" si="1210">ROUND((I352*G352),2)</f>
        <v>0</v>
      </c>
      <c r="M352" s="7">
        <f t="shared" ref="M352" si="1211">ROUND((L352+K352),2)</f>
        <v>0</v>
      </c>
      <c r="N352" s="7">
        <f t="shared" ref="N352" si="1212">ROUND((IF(Q352="BDI 1",((1+($T$3/100))*H352),((1+($T$4/100))*H352))),2)</f>
        <v>0</v>
      </c>
      <c r="O352" s="7">
        <f t="shared" ref="O352" si="1213">ROUND((IF(Q352="BDI 1",((1+($T$3/100))*I352),((1+($T$4/100))*I352))),2)</f>
        <v>0</v>
      </c>
      <c r="P352" s="7">
        <f t="shared" ref="P352" si="1214">ROUND((N352+O352),2)</f>
        <v>0</v>
      </c>
      <c r="Q352" s="48" t="s">
        <v>100</v>
      </c>
      <c r="R352" s="7">
        <f t="shared" ref="R352" si="1215">ROUND(N352*G352,2)</f>
        <v>0</v>
      </c>
      <c r="S352" s="7">
        <f t="shared" ref="S352" si="1216">ROUND(O352*G352,2)</f>
        <v>0</v>
      </c>
      <c r="T352" s="8">
        <f t="shared" ref="T352" si="1217">ROUND(R352+S352,2)</f>
        <v>0</v>
      </c>
      <c r="U352" s="65"/>
      <c r="V352" s="65"/>
      <c r="W352" s="65"/>
      <c r="X352" s="65"/>
      <c r="Y352" s="65"/>
      <c r="Z352" s="65"/>
      <c r="AA352" s="65"/>
      <c r="AB352" s="65"/>
      <c r="AC352" s="65"/>
    </row>
    <row r="353" spans="1:29" s="88" customFormat="1" x14ac:dyDescent="0.25">
      <c r="A353" s="22"/>
      <c r="B353" s="22"/>
      <c r="C353" s="11"/>
      <c r="D353" s="39"/>
      <c r="E353" s="11"/>
      <c r="F353" s="11"/>
      <c r="G353" s="12"/>
      <c r="H353" s="16"/>
      <c r="I353" s="16"/>
      <c r="J353" s="16"/>
      <c r="K353" s="16"/>
      <c r="L353" s="16"/>
      <c r="M353" s="16"/>
      <c r="N353" s="14"/>
      <c r="O353" s="14"/>
      <c r="P353" s="14"/>
      <c r="Q353" s="14"/>
      <c r="R353" s="14"/>
      <c r="S353" s="14"/>
      <c r="T353" s="15"/>
    </row>
    <row r="354" spans="1:29" s="88" customFormat="1" x14ac:dyDescent="0.25">
      <c r="A354" s="49">
        <v>16</v>
      </c>
      <c r="B354" s="77"/>
      <c r="C354" s="78"/>
      <c r="D354" s="52" t="s">
        <v>619</v>
      </c>
      <c r="E354" s="79"/>
      <c r="F354" s="79"/>
      <c r="G354" s="80"/>
      <c r="H354" s="80"/>
      <c r="I354" s="80"/>
      <c r="J354" s="81"/>
      <c r="K354" s="81"/>
      <c r="L354" s="81"/>
      <c r="M354" s="81"/>
      <c r="N354" s="82"/>
      <c r="O354" s="82"/>
      <c r="P354" s="82"/>
      <c r="Q354" s="82"/>
      <c r="R354" s="83">
        <f t="shared" ref="R354:S354" si="1218">ROUND(SUM(R355:R375),2)</f>
        <v>0</v>
      </c>
      <c r="S354" s="83">
        <f t="shared" si="1218"/>
        <v>0</v>
      </c>
      <c r="T354" s="83">
        <f>ROUND(SUM(T355:T375),2)</f>
        <v>0</v>
      </c>
      <c r="U354" s="65"/>
      <c r="V354" s="89"/>
      <c r="W354" s="65"/>
      <c r="X354" s="65"/>
      <c r="Y354" s="65"/>
      <c r="Z354" s="65"/>
      <c r="AA354" s="65"/>
      <c r="AB354" s="65"/>
      <c r="AC354" s="65"/>
    </row>
    <row r="355" spans="1:29" s="88" customFormat="1" x14ac:dyDescent="0.25">
      <c r="A355" s="49" t="s">
        <v>631</v>
      </c>
      <c r="B355" s="50"/>
      <c r="C355" s="51"/>
      <c r="D355" s="52" t="s">
        <v>572</v>
      </c>
      <c r="E355" s="52"/>
      <c r="F355" s="52"/>
      <c r="G355" s="53"/>
      <c r="H355" s="55"/>
      <c r="I355" s="55"/>
      <c r="J355" s="55"/>
      <c r="K355" s="55">
        <f>ROUND(SUM(K356:K360),2)</f>
        <v>0</v>
      </c>
      <c r="L355" s="55">
        <f t="shared" ref="L355:M355" si="1219">ROUND(SUM(L356:L360),2)</f>
        <v>0</v>
      </c>
      <c r="M355" s="55">
        <f t="shared" si="1219"/>
        <v>0</v>
      </c>
      <c r="N355" s="55"/>
      <c r="O355" s="55"/>
      <c r="P355" s="55"/>
      <c r="Q355" s="55"/>
      <c r="R355" s="55">
        <f t="shared" ref="R355:T355" si="1220">ROUND(SUM(R356:R360),2)</f>
        <v>0</v>
      </c>
      <c r="S355" s="55">
        <f t="shared" si="1220"/>
        <v>0</v>
      </c>
      <c r="T355" s="55">
        <f t="shared" si="1220"/>
        <v>0</v>
      </c>
      <c r="U355" s="65"/>
      <c r="V355" s="65"/>
      <c r="W355" s="65"/>
      <c r="X355" s="65"/>
      <c r="Y355" s="65"/>
      <c r="Z355" s="65"/>
      <c r="AA355" s="65"/>
      <c r="AB355" s="65"/>
      <c r="AC355" s="65"/>
    </row>
    <row r="356" spans="1:29" s="88" customFormat="1" ht="24" x14ac:dyDescent="0.25">
      <c r="A356" s="54" t="s">
        <v>669</v>
      </c>
      <c r="B356" s="46" t="s">
        <v>91</v>
      </c>
      <c r="C356" s="76">
        <v>96545</v>
      </c>
      <c r="D356" s="74" t="s">
        <v>206</v>
      </c>
      <c r="E356" s="6" t="s">
        <v>33</v>
      </c>
      <c r="F356" s="6" t="s">
        <v>136</v>
      </c>
      <c r="G356" s="47">
        <v>5.3087999999999997</v>
      </c>
      <c r="H356" s="7"/>
      <c r="I356" s="7"/>
      <c r="J356" s="7">
        <f t="shared" ref="J356:J360" si="1221">ROUND((I356+H356),2)</f>
        <v>0</v>
      </c>
      <c r="K356" s="7">
        <f t="shared" ref="K356:K360" si="1222">ROUND((H356*G356),2)</f>
        <v>0</v>
      </c>
      <c r="L356" s="7">
        <f t="shared" ref="L356:L360" si="1223">ROUND((I356*G356),2)</f>
        <v>0</v>
      </c>
      <c r="M356" s="7">
        <f t="shared" ref="M356:M360" si="1224">ROUND((L356+K356),2)</f>
        <v>0</v>
      </c>
      <c r="N356" s="7">
        <f t="shared" ref="N356:N360" si="1225">ROUND((IF(Q356="BDI 1",((1+($T$3/100))*H356),((1+($T$4/100))*H356))),2)</f>
        <v>0</v>
      </c>
      <c r="O356" s="7">
        <f t="shared" ref="O356:O360" si="1226">ROUND((IF(Q356="BDI 1",((1+($T$3/100))*I356),((1+($T$4/100))*I356))),2)</f>
        <v>0</v>
      </c>
      <c r="P356" s="7">
        <f t="shared" ref="P356:P360" si="1227">ROUND((N356+O356),2)</f>
        <v>0</v>
      </c>
      <c r="Q356" s="48" t="s">
        <v>100</v>
      </c>
      <c r="R356" s="7">
        <f t="shared" ref="R356:R360" si="1228">ROUND(N356*G356,2)</f>
        <v>0</v>
      </c>
      <c r="S356" s="7">
        <f t="shared" ref="S356:S360" si="1229">ROUND(O356*G356,2)</f>
        <v>0</v>
      </c>
      <c r="T356" s="8">
        <f t="shared" ref="T356:T360" si="1230">ROUND(R356+S356,2)</f>
        <v>0</v>
      </c>
      <c r="U356" s="65"/>
      <c r="V356" s="65"/>
      <c r="W356" s="65"/>
      <c r="X356" s="65"/>
      <c r="Y356" s="65"/>
      <c r="Z356" s="65"/>
      <c r="AA356" s="65"/>
      <c r="AB356" s="65"/>
      <c r="AC356" s="65"/>
    </row>
    <row r="357" spans="1:29" s="88" customFormat="1" ht="36" x14ac:dyDescent="0.25">
      <c r="A357" s="54" t="s">
        <v>670</v>
      </c>
      <c r="B357" s="46" t="s">
        <v>91</v>
      </c>
      <c r="C357" s="75">
        <v>96523</v>
      </c>
      <c r="D357" s="74" t="s">
        <v>213</v>
      </c>
      <c r="E357" s="6" t="s">
        <v>38</v>
      </c>
      <c r="F357" s="6" t="s">
        <v>159</v>
      </c>
      <c r="G357" s="47">
        <v>0.18</v>
      </c>
      <c r="H357" s="7"/>
      <c r="I357" s="7"/>
      <c r="J357" s="7">
        <f t="shared" si="1221"/>
        <v>0</v>
      </c>
      <c r="K357" s="7">
        <f t="shared" si="1222"/>
        <v>0</v>
      </c>
      <c r="L357" s="7">
        <f t="shared" si="1223"/>
        <v>0</v>
      </c>
      <c r="M357" s="7">
        <f t="shared" si="1224"/>
        <v>0</v>
      </c>
      <c r="N357" s="7">
        <f t="shared" si="1225"/>
        <v>0</v>
      </c>
      <c r="O357" s="7">
        <f t="shared" si="1226"/>
        <v>0</v>
      </c>
      <c r="P357" s="7">
        <f t="shared" si="1227"/>
        <v>0</v>
      </c>
      <c r="Q357" s="48" t="s">
        <v>100</v>
      </c>
      <c r="R357" s="7">
        <f t="shared" si="1228"/>
        <v>0</v>
      </c>
      <c r="S357" s="7">
        <f t="shared" si="1229"/>
        <v>0</v>
      </c>
      <c r="T357" s="8">
        <f t="shared" si="1230"/>
        <v>0</v>
      </c>
      <c r="U357" s="65"/>
      <c r="V357" s="65"/>
      <c r="W357" s="65"/>
      <c r="X357" s="65"/>
      <c r="Y357" s="65"/>
      <c r="Z357" s="65"/>
      <c r="AA357" s="65"/>
      <c r="AB357" s="65"/>
      <c r="AC357" s="65"/>
    </row>
    <row r="358" spans="1:29" s="88" customFormat="1" ht="24" x14ac:dyDescent="0.25">
      <c r="A358" s="54" t="s">
        <v>671</v>
      </c>
      <c r="B358" s="46" t="s">
        <v>91</v>
      </c>
      <c r="C358" s="75">
        <v>96617</v>
      </c>
      <c r="D358" s="74" t="s">
        <v>201</v>
      </c>
      <c r="E358" s="6" t="s">
        <v>36</v>
      </c>
      <c r="F358" s="6" t="s">
        <v>159</v>
      </c>
      <c r="G358" s="47">
        <v>0.72</v>
      </c>
      <c r="H358" s="7"/>
      <c r="I358" s="7"/>
      <c r="J358" s="7">
        <f t="shared" si="1221"/>
        <v>0</v>
      </c>
      <c r="K358" s="7">
        <f t="shared" si="1222"/>
        <v>0</v>
      </c>
      <c r="L358" s="7">
        <f t="shared" si="1223"/>
        <v>0</v>
      </c>
      <c r="M358" s="7">
        <f t="shared" si="1224"/>
        <v>0</v>
      </c>
      <c r="N358" s="7">
        <f t="shared" si="1225"/>
        <v>0</v>
      </c>
      <c r="O358" s="7">
        <f t="shared" si="1226"/>
        <v>0</v>
      </c>
      <c r="P358" s="7">
        <f t="shared" si="1227"/>
        <v>0</v>
      </c>
      <c r="Q358" s="48" t="s">
        <v>100</v>
      </c>
      <c r="R358" s="7">
        <f t="shared" si="1228"/>
        <v>0</v>
      </c>
      <c r="S358" s="7">
        <f t="shared" si="1229"/>
        <v>0</v>
      </c>
      <c r="T358" s="8">
        <f t="shared" si="1230"/>
        <v>0</v>
      </c>
      <c r="U358" s="65"/>
      <c r="V358" s="65"/>
      <c r="W358" s="65"/>
      <c r="X358" s="65"/>
      <c r="Y358" s="65"/>
      <c r="Z358" s="65"/>
      <c r="AA358" s="65"/>
      <c r="AB358" s="65"/>
      <c r="AC358" s="65"/>
    </row>
    <row r="359" spans="1:29" s="88" customFormat="1" ht="36" x14ac:dyDescent="0.25">
      <c r="A359" s="54" t="s">
        <v>672</v>
      </c>
      <c r="B359" s="46" t="s">
        <v>91</v>
      </c>
      <c r="C359" s="75">
        <v>96529</v>
      </c>
      <c r="D359" s="74" t="s">
        <v>204</v>
      </c>
      <c r="E359" s="6" t="s">
        <v>36</v>
      </c>
      <c r="F359" s="6" t="s">
        <v>159</v>
      </c>
      <c r="G359" s="47">
        <v>1.2</v>
      </c>
      <c r="H359" s="7"/>
      <c r="I359" s="7"/>
      <c r="J359" s="7">
        <f t="shared" si="1221"/>
        <v>0</v>
      </c>
      <c r="K359" s="7">
        <f t="shared" si="1222"/>
        <v>0</v>
      </c>
      <c r="L359" s="7">
        <f t="shared" si="1223"/>
        <v>0</v>
      </c>
      <c r="M359" s="7">
        <f t="shared" si="1224"/>
        <v>0</v>
      </c>
      <c r="N359" s="7">
        <f t="shared" si="1225"/>
        <v>0</v>
      </c>
      <c r="O359" s="7">
        <f t="shared" si="1226"/>
        <v>0</v>
      </c>
      <c r="P359" s="7">
        <f t="shared" si="1227"/>
        <v>0</v>
      </c>
      <c r="Q359" s="48" t="s">
        <v>100</v>
      </c>
      <c r="R359" s="7">
        <f t="shared" si="1228"/>
        <v>0</v>
      </c>
      <c r="S359" s="7">
        <f t="shared" si="1229"/>
        <v>0</v>
      </c>
      <c r="T359" s="8">
        <f t="shared" si="1230"/>
        <v>0</v>
      </c>
      <c r="U359" s="65"/>
      <c r="V359" s="65"/>
      <c r="W359" s="65"/>
      <c r="X359" s="65"/>
      <c r="Y359" s="65"/>
      <c r="Z359" s="65"/>
      <c r="AA359" s="65"/>
      <c r="AB359" s="65"/>
      <c r="AC359" s="65"/>
    </row>
    <row r="360" spans="1:29" s="88" customFormat="1" ht="24" x14ac:dyDescent="0.25">
      <c r="A360" s="54" t="s">
        <v>673</v>
      </c>
      <c r="B360" s="46" t="s">
        <v>91</v>
      </c>
      <c r="C360" s="75">
        <v>96558</v>
      </c>
      <c r="D360" s="74" t="s">
        <v>209</v>
      </c>
      <c r="E360" s="6" t="s">
        <v>38</v>
      </c>
      <c r="F360" s="6" t="s">
        <v>159</v>
      </c>
      <c r="G360" s="47">
        <v>0.18</v>
      </c>
      <c r="H360" s="7"/>
      <c r="I360" s="7"/>
      <c r="J360" s="7">
        <f t="shared" si="1221"/>
        <v>0</v>
      </c>
      <c r="K360" s="7">
        <f t="shared" si="1222"/>
        <v>0</v>
      </c>
      <c r="L360" s="7">
        <f t="shared" si="1223"/>
        <v>0</v>
      </c>
      <c r="M360" s="7">
        <f t="shared" si="1224"/>
        <v>0</v>
      </c>
      <c r="N360" s="7">
        <f t="shared" si="1225"/>
        <v>0</v>
      </c>
      <c r="O360" s="7">
        <f t="shared" si="1226"/>
        <v>0</v>
      </c>
      <c r="P360" s="7">
        <f t="shared" si="1227"/>
        <v>0</v>
      </c>
      <c r="Q360" s="48" t="s">
        <v>100</v>
      </c>
      <c r="R360" s="7">
        <f t="shared" si="1228"/>
        <v>0</v>
      </c>
      <c r="S360" s="7">
        <f t="shared" si="1229"/>
        <v>0</v>
      </c>
      <c r="T360" s="8">
        <f t="shared" si="1230"/>
        <v>0</v>
      </c>
      <c r="U360" s="65"/>
      <c r="V360" s="65"/>
      <c r="W360" s="65"/>
      <c r="X360" s="65"/>
      <c r="Y360" s="65"/>
      <c r="Z360" s="65"/>
      <c r="AA360" s="65"/>
      <c r="AB360" s="65"/>
      <c r="AC360" s="65"/>
    </row>
    <row r="361" spans="1:29" s="88" customFormat="1" x14ac:dyDescent="0.25">
      <c r="A361" s="49" t="s">
        <v>632</v>
      </c>
      <c r="B361" s="50"/>
      <c r="C361" s="51"/>
      <c r="D361" s="52" t="s">
        <v>620</v>
      </c>
      <c r="E361" s="52"/>
      <c r="F361" s="52"/>
      <c r="G361" s="53"/>
      <c r="H361" s="55"/>
      <c r="I361" s="55"/>
      <c r="J361" s="55"/>
      <c r="K361" s="55">
        <f>ROUND(SUM(K362:K364),2)</f>
        <v>0</v>
      </c>
      <c r="L361" s="55">
        <f>ROUND(SUM(L362:L364),2)</f>
        <v>0</v>
      </c>
      <c r="M361" s="55">
        <f>ROUND(SUM(M362:M364),2)</f>
        <v>0</v>
      </c>
      <c r="N361" s="55"/>
      <c r="O361" s="55"/>
      <c r="P361" s="55"/>
      <c r="Q361" s="55"/>
      <c r="R361" s="55">
        <f>ROUND(SUM(R362:R364),2)</f>
        <v>0</v>
      </c>
      <c r="S361" s="55">
        <f>ROUND(SUM(S362:S364),2)</f>
        <v>0</v>
      </c>
      <c r="T361" s="55">
        <f>ROUND(SUM(T362:T364),2)</f>
        <v>0</v>
      </c>
      <c r="U361" s="65"/>
      <c r="V361" s="65"/>
      <c r="W361" s="65"/>
      <c r="X361" s="65"/>
      <c r="Y361" s="65"/>
      <c r="Z361" s="65"/>
      <c r="AA361" s="65"/>
      <c r="AB361" s="65"/>
      <c r="AC361" s="65"/>
    </row>
    <row r="362" spans="1:29" s="88" customFormat="1" ht="48" x14ac:dyDescent="0.25">
      <c r="A362" s="54" t="s">
        <v>674</v>
      </c>
      <c r="B362" s="46" t="s">
        <v>91</v>
      </c>
      <c r="C362" s="76">
        <v>103760</v>
      </c>
      <c r="D362" s="74" t="s">
        <v>60</v>
      </c>
      <c r="E362" s="6" t="s">
        <v>36</v>
      </c>
      <c r="F362" s="6" t="s">
        <v>584</v>
      </c>
      <c r="G362" s="47">
        <v>2.9699999999999998</v>
      </c>
      <c r="H362" s="7"/>
      <c r="I362" s="7"/>
      <c r="J362" s="7">
        <f t="shared" ref="J362:J364" si="1231">ROUND((I362+H362),2)</f>
        <v>0</v>
      </c>
      <c r="K362" s="7">
        <f t="shared" ref="K362:K364" si="1232">ROUND((H362*G362),2)</f>
        <v>0</v>
      </c>
      <c r="L362" s="7">
        <f t="shared" ref="L362:L364" si="1233">ROUND((I362*G362),2)</f>
        <v>0</v>
      </c>
      <c r="M362" s="7">
        <f t="shared" ref="M362:M364" si="1234">ROUND((L362+K362),2)</f>
        <v>0</v>
      </c>
      <c r="N362" s="7">
        <f t="shared" ref="N362:N364" si="1235">ROUND((IF(Q362="BDI 1",((1+($T$3/100))*H362),((1+($T$4/100))*H362))),2)</f>
        <v>0</v>
      </c>
      <c r="O362" s="7">
        <f t="shared" ref="O362:O364" si="1236">ROUND((IF(Q362="BDI 1",((1+($T$3/100))*I362),((1+($T$4/100))*I362))),2)</f>
        <v>0</v>
      </c>
      <c r="P362" s="7">
        <f t="shared" ref="P362:P364" si="1237">ROUND((N362+O362),2)</f>
        <v>0</v>
      </c>
      <c r="Q362" s="48" t="s">
        <v>100</v>
      </c>
      <c r="R362" s="7">
        <f t="shared" ref="R362:R364" si="1238">ROUND(N362*G362,2)</f>
        <v>0</v>
      </c>
      <c r="S362" s="7">
        <f t="shared" ref="S362:S364" si="1239">ROUND(O362*G362,2)</f>
        <v>0</v>
      </c>
      <c r="T362" s="8">
        <f t="shared" ref="T362:T364" si="1240">ROUND(R362+S362,2)</f>
        <v>0</v>
      </c>
      <c r="U362" s="65"/>
      <c r="V362" s="65"/>
      <c r="W362" s="65"/>
      <c r="X362" s="65"/>
      <c r="Y362" s="65"/>
      <c r="Z362" s="65"/>
      <c r="AA362" s="65"/>
      <c r="AB362" s="65"/>
      <c r="AC362" s="65"/>
    </row>
    <row r="363" spans="1:29" s="88" customFormat="1" ht="36" x14ac:dyDescent="0.25">
      <c r="A363" s="54" t="s">
        <v>675</v>
      </c>
      <c r="B363" s="46" t="s">
        <v>91</v>
      </c>
      <c r="C363" s="76">
        <v>92767</v>
      </c>
      <c r="D363" s="74" t="s">
        <v>75</v>
      </c>
      <c r="E363" s="6" t="s">
        <v>33</v>
      </c>
      <c r="F363" s="6" t="s">
        <v>136</v>
      </c>
      <c r="G363" s="47">
        <v>2.7528000000000001</v>
      </c>
      <c r="H363" s="7"/>
      <c r="I363" s="7"/>
      <c r="J363" s="7">
        <f t="shared" si="1231"/>
        <v>0</v>
      </c>
      <c r="K363" s="7">
        <f t="shared" si="1232"/>
        <v>0</v>
      </c>
      <c r="L363" s="7">
        <f t="shared" si="1233"/>
        <v>0</v>
      </c>
      <c r="M363" s="7">
        <f t="shared" si="1234"/>
        <v>0</v>
      </c>
      <c r="N363" s="7">
        <f t="shared" si="1235"/>
        <v>0</v>
      </c>
      <c r="O363" s="7">
        <f t="shared" si="1236"/>
        <v>0</v>
      </c>
      <c r="P363" s="7">
        <f t="shared" si="1237"/>
        <v>0</v>
      </c>
      <c r="Q363" s="48" t="s">
        <v>100</v>
      </c>
      <c r="R363" s="7">
        <f t="shared" si="1238"/>
        <v>0</v>
      </c>
      <c r="S363" s="7">
        <f t="shared" si="1239"/>
        <v>0</v>
      </c>
      <c r="T363" s="8">
        <f t="shared" si="1240"/>
        <v>0</v>
      </c>
      <c r="U363" s="65"/>
      <c r="V363" s="65"/>
      <c r="W363" s="65"/>
      <c r="X363" s="65"/>
      <c r="Y363" s="65"/>
      <c r="Z363" s="65"/>
      <c r="AA363" s="65"/>
      <c r="AB363" s="65"/>
      <c r="AC363" s="65"/>
    </row>
    <row r="364" spans="1:29" s="88" customFormat="1" ht="36" x14ac:dyDescent="0.25">
      <c r="A364" s="54" t="s">
        <v>676</v>
      </c>
      <c r="B364" s="46" t="s">
        <v>91</v>
      </c>
      <c r="C364" s="75">
        <v>103675</v>
      </c>
      <c r="D364" s="74" t="s">
        <v>125</v>
      </c>
      <c r="E364" s="6" t="s">
        <v>38</v>
      </c>
      <c r="F364" s="6" t="s">
        <v>159</v>
      </c>
      <c r="G364" s="47">
        <v>0.27899999999999997</v>
      </c>
      <c r="H364" s="7"/>
      <c r="I364" s="7"/>
      <c r="J364" s="7">
        <f t="shared" si="1231"/>
        <v>0</v>
      </c>
      <c r="K364" s="7">
        <f t="shared" si="1232"/>
        <v>0</v>
      </c>
      <c r="L364" s="7">
        <f t="shared" si="1233"/>
        <v>0</v>
      </c>
      <c r="M364" s="7">
        <f t="shared" si="1234"/>
        <v>0</v>
      </c>
      <c r="N364" s="7">
        <f t="shared" si="1235"/>
        <v>0</v>
      </c>
      <c r="O364" s="7">
        <f t="shared" si="1236"/>
        <v>0</v>
      </c>
      <c r="P364" s="7">
        <f t="shared" si="1237"/>
        <v>0</v>
      </c>
      <c r="Q364" s="48" t="s">
        <v>100</v>
      </c>
      <c r="R364" s="7">
        <f t="shared" si="1238"/>
        <v>0</v>
      </c>
      <c r="S364" s="7">
        <f t="shared" si="1239"/>
        <v>0</v>
      </c>
      <c r="T364" s="8">
        <f t="shared" si="1240"/>
        <v>0</v>
      </c>
      <c r="U364" s="65"/>
      <c r="V364" s="65"/>
      <c r="W364" s="65"/>
      <c r="X364" s="65"/>
      <c r="Y364" s="65"/>
      <c r="Z364" s="65"/>
      <c r="AA364" s="65"/>
      <c r="AB364" s="65"/>
      <c r="AC364" s="65"/>
    </row>
    <row r="365" spans="1:29" s="88" customFormat="1" x14ac:dyDescent="0.25">
      <c r="A365" s="49" t="s">
        <v>633</v>
      </c>
      <c r="B365" s="50"/>
      <c r="C365" s="51"/>
      <c r="D365" s="52" t="s">
        <v>591</v>
      </c>
      <c r="E365" s="52"/>
      <c r="F365" s="52"/>
      <c r="G365" s="53"/>
      <c r="H365" s="55"/>
      <c r="I365" s="55"/>
      <c r="J365" s="55"/>
      <c r="K365" s="55">
        <f>ROUND(SUM(K366:K369),2)</f>
        <v>0</v>
      </c>
      <c r="L365" s="55">
        <f t="shared" ref="L365:M365" si="1241">ROUND(SUM(L366:L369),2)</f>
        <v>0</v>
      </c>
      <c r="M365" s="55">
        <f t="shared" si="1241"/>
        <v>0</v>
      </c>
      <c r="N365" s="55"/>
      <c r="O365" s="55"/>
      <c r="P365" s="55"/>
      <c r="Q365" s="55"/>
      <c r="R365" s="55">
        <f t="shared" ref="R365:T365" si="1242">ROUND(SUM(R366:R369),2)</f>
        <v>0</v>
      </c>
      <c r="S365" s="55">
        <f t="shared" si="1242"/>
        <v>0</v>
      </c>
      <c r="T365" s="55">
        <f t="shared" si="1242"/>
        <v>0</v>
      </c>
      <c r="U365" s="65"/>
      <c r="V365" s="65"/>
      <c r="W365" s="65"/>
      <c r="X365" s="65"/>
      <c r="Y365" s="65"/>
      <c r="Z365" s="65"/>
      <c r="AA365" s="65"/>
      <c r="AB365" s="65"/>
      <c r="AC365" s="65"/>
    </row>
    <row r="366" spans="1:29" s="88" customFormat="1" ht="24" x14ac:dyDescent="0.25">
      <c r="A366" s="54" t="s">
        <v>677</v>
      </c>
      <c r="B366" s="46" t="s">
        <v>91</v>
      </c>
      <c r="C366" s="76">
        <v>92269</v>
      </c>
      <c r="D366" s="74" t="s">
        <v>69</v>
      </c>
      <c r="E366" s="6" t="s">
        <v>36</v>
      </c>
      <c r="F366" s="6" t="s">
        <v>584</v>
      </c>
      <c r="G366" s="47">
        <v>6.7199999999999989</v>
      </c>
      <c r="H366" s="7"/>
      <c r="I366" s="7"/>
      <c r="J366" s="7">
        <f t="shared" ref="J366:J369" si="1243">ROUND((I366+H366),2)</f>
        <v>0</v>
      </c>
      <c r="K366" s="7">
        <f t="shared" ref="K366:K369" si="1244">ROUND((H366*G366),2)</f>
        <v>0</v>
      </c>
      <c r="L366" s="7">
        <f t="shared" ref="L366:L369" si="1245">ROUND((I366*G366),2)</f>
        <v>0</v>
      </c>
      <c r="M366" s="7">
        <f t="shared" ref="M366:M369" si="1246">ROUND((L366+K366),2)</f>
        <v>0</v>
      </c>
      <c r="N366" s="7">
        <f t="shared" ref="N366:N369" si="1247">ROUND((IF(Q366="BDI 1",((1+($T$3/100))*H366),((1+($T$4/100))*H366))),2)</f>
        <v>0</v>
      </c>
      <c r="O366" s="7">
        <f t="shared" ref="O366:O369" si="1248">ROUND((IF(Q366="BDI 1",((1+($T$3/100))*I366),((1+($T$4/100))*I366))),2)</f>
        <v>0</v>
      </c>
      <c r="P366" s="7">
        <f t="shared" ref="P366:P369" si="1249">ROUND((N366+O366),2)</f>
        <v>0</v>
      </c>
      <c r="Q366" s="48" t="s">
        <v>100</v>
      </c>
      <c r="R366" s="7">
        <f t="shared" ref="R366:R369" si="1250">ROUND(N366*G366,2)</f>
        <v>0</v>
      </c>
      <c r="S366" s="7">
        <f t="shared" ref="S366:S369" si="1251">ROUND(O366*G366,2)</f>
        <v>0</v>
      </c>
      <c r="T366" s="8">
        <f t="shared" ref="T366:T369" si="1252">ROUND(R366+S366,2)</f>
        <v>0</v>
      </c>
      <c r="U366" s="65"/>
      <c r="V366" s="65"/>
      <c r="W366" s="65"/>
      <c r="X366" s="65"/>
      <c r="Y366" s="65"/>
      <c r="Z366" s="65"/>
      <c r="AA366" s="65"/>
      <c r="AB366" s="65"/>
      <c r="AC366" s="65"/>
    </row>
    <row r="367" spans="1:29" s="88" customFormat="1" ht="36" x14ac:dyDescent="0.25">
      <c r="A367" s="54" t="s">
        <v>678</v>
      </c>
      <c r="B367" s="46" t="s">
        <v>91</v>
      </c>
      <c r="C367" s="76">
        <v>92762</v>
      </c>
      <c r="D367" s="74" t="s">
        <v>74</v>
      </c>
      <c r="E367" s="6" t="s">
        <v>33</v>
      </c>
      <c r="F367" s="6" t="s">
        <v>136</v>
      </c>
      <c r="G367" s="47">
        <v>10.365599999999999</v>
      </c>
      <c r="H367" s="7"/>
      <c r="I367" s="7"/>
      <c r="J367" s="7">
        <f t="shared" si="1243"/>
        <v>0</v>
      </c>
      <c r="K367" s="7">
        <f t="shared" si="1244"/>
        <v>0</v>
      </c>
      <c r="L367" s="7">
        <f t="shared" si="1245"/>
        <v>0</v>
      </c>
      <c r="M367" s="7">
        <f t="shared" si="1246"/>
        <v>0</v>
      </c>
      <c r="N367" s="7">
        <f t="shared" si="1247"/>
        <v>0</v>
      </c>
      <c r="O367" s="7">
        <f t="shared" si="1248"/>
        <v>0</v>
      </c>
      <c r="P367" s="7">
        <f t="shared" si="1249"/>
        <v>0</v>
      </c>
      <c r="Q367" s="48" t="s">
        <v>100</v>
      </c>
      <c r="R367" s="7">
        <f t="shared" si="1250"/>
        <v>0</v>
      </c>
      <c r="S367" s="7">
        <f t="shared" si="1251"/>
        <v>0</v>
      </c>
      <c r="T367" s="8">
        <f t="shared" si="1252"/>
        <v>0</v>
      </c>
      <c r="U367" s="65"/>
      <c r="V367" s="65"/>
      <c r="W367" s="65"/>
      <c r="X367" s="65"/>
      <c r="Y367" s="65"/>
      <c r="Z367" s="65"/>
      <c r="AA367" s="65"/>
      <c r="AB367" s="65"/>
      <c r="AC367" s="65"/>
    </row>
    <row r="368" spans="1:29" s="88" customFormat="1" ht="36" x14ac:dyDescent="0.25">
      <c r="A368" s="54" t="s">
        <v>679</v>
      </c>
      <c r="B368" s="46" t="s">
        <v>91</v>
      </c>
      <c r="C368" s="75">
        <v>92759</v>
      </c>
      <c r="D368" s="74" t="s">
        <v>73</v>
      </c>
      <c r="E368" s="6" t="s">
        <v>33</v>
      </c>
      <c r="F368" s="6" t="s">
        <v>159</v>
      </c>
      <c r="G368" s="47">
        <v>1.8726400000000001</v>
      </c>
      <c r="H368" s="7"/>
      <c r="I368" s="7"/>
      <c r="J368" s="7">
        <f t="shared" si="1243"/>
        <v>0</v>
      </c>
      <c r="K368" s="7">
        <f t="shared" si="1244"/>
        <v>0</v>
      </c>
      <c r="L368" s="7">
        <f t="shared" si="1245"/>
        <v>0</v>
      </c>
      <c r="M368" s="7">
        <f t="shared" si="1246"/>
        <v>0</v>
      </c>
      <c r="N368" s="7">
        <f t="shared" si="1247"/>
        <v>0</v>
      </c>
      <c r="O368" s="7">
        <f t="shared" si="1248"/>
        <v>0</v>
      </c>
      <c r="P368" s="7">
        <f t="shared" si="1249"/>
        <v>0</v>
      </c>
      <c r="Q368" s="48" t="s">
        <v>100</v>
      </c>
      <c r="R368" s="7">
        <f t="shared" si="1250"/>
        <v>0</v>
      </c>
      <c r="S368" s="7">
        <f t="shared" si="1251"/>
        <v>0</v>
      </c>
      <c r="T368" s="8">
        <f t="shared" si="1252"/>
        <v>0</v>
      </c>
      <c r="U368" s="65"/>
      <c r="V368" s="65"/>
      <c r="W368" s="65"/>
      <c r="X368" s="65"/>
      <c r="Y368" s="65"/>
      <c r="Z368" s="65"/>
      <c r="AA368" s="65"/>
      <c r="AB368" s="65"/>
      <c r="AC368" s="65"/>
    </row>
    <row r="369" spans="1:29" s="88" customFormat="1" ht="36" x14ac:dyDescent="0.25">
      <c r="A369" s="54" t="s">
        <v>680</v>
      </c>
      <c r="B369" s="46" t="s">
        <v>91</v>
      </c>
      <c r="C369" s="75">
        <v>103672</v>
      </c>
      <c r="D369" s="74" t="s">
        <v>126</v>
      </c>
      <c r="E369" s="6" t="s">
        <v>38</v>
      </c>
      <c r="F369" s="6" t="s">
        <v>159</v>
      </c>
      <c r="G369" s="47">
        <v>0.44800000000000006</v>
      </c>
      <c r="H369" s="7"/>
      <c r="I369" s="7"/>
      <c r="J369" s="7">
        <f t="shared" si="1243"/>
        <v>0</v>
      </c>
      <c r="K369" s="7">
        <f t="shared" si="1244"/>
        <v>0</v>
      </c>
      <c r="L369" s="7">
        <f t="shared" si="1245"/>
        <v>0</v>
      </c>
      <c r="M369" s="7">
        <f t="shared" si="1246"/>
        <v>0</v>
      </c>
      <c r="N369" s="7">
        <f t="shared" si="1247"/>
        <v>0</v>
      </c>
      <c r="O369" s="7">
        <f t="shared" si="1248"/>
        <v>0</v>
      </c>
      <c r="P369" s="7">
        <f t="shared" si="1249"/>
        <v>0</v>
      </c>
      <c r="Q369" s="48" t="s">
        <v>100</v>
      </c>
      <c r="R369" s="7">
        <f t="shared" si="1250"/>
        <v>0</v>
      </c>
      <c r="S369" s="7">
        <f t="shared" si="1251"/>
        <v>0</v>
      </c>
      <c r="T369" s="8">
        <f t="shared" si="1252"/>
        <v>0</v>
      </c>
      <c r="U369" s="65"/>
      <c r="V369" s="65"/>
      <c r="W369" s="65"/>
      <c r="X369" s="65"/>
      <c r="Y369" s="65"/>
      <c r="Z369" s="65"/>
      <c r="AA369" s="65"/>
      <c r="AB369" s="65"/>
      <c r="AC369" s="65"/>
    </row>
    <row r="370" spans="1:29" s="88" customFormat="1" x14ac:dyDescent="0.25">
      <c r="A370" s="49" t="s">
        <v>634</v>
      </c>
      <c r="B370" s="50"/>
      <c r="C370" s="51"/>
      <c r="D370" s="52" t="s">
        <v>106</v>
      </c>
      <c r="E370" s="52"/>
      <c r="F370" s="52"/>
      <c r="G370" s="53"/>
      <c r="H370" s="55"/>
      <c r="I370" s="55"/>
      <c r="J370" s="55"/>
      <c r="K370" s="55">
        <f t="shared" ref="K370:L370" si="1253">ROUND(SUM(K371:K373),2)</f>
        <v>0</v>
      </c>
      <c r="L370" s="55">
        <f t="shared" si="1253"/>
        <v>0</v>
      </c>
      <c r="M370" s="55">
        <f>ROUND(SUM(M371:M373),2)</f>
        <v>0</v>
      </c>
      <c r="N370" s="55"/>
      <c r="O370" s="55"/>
      <c r="P370" s="55"/>
      <c r="Q370" s="55"/>
      <c r="R370" s="55">
        <f t="shared" ref="R370:S370" si="1254">ROUND(SUM(R371:R373),2)</f>
        <v>0</v>
      </c>
      <c r="S370" s="55">
        <f t="shared" si="1254"/>
        <v>0</v>
      </c>
      <c r="T370" s="55">
        <f>ROUND(SUM(T371:T373),2)</f>
        <v>0</v>
      </c>
      <c r="U370" s="65"/>
      <c r="V370" s="65"/>
      <c r="W370" s="65"/>
      <c r="X370" s="65"/>
      <c r="Y370" s="65"/>
      <c r="Z370" s="65"/>
      <c r="AA370" s="65"/>
      <c r="AB370" s="65"/>
      <c r="AC370" s="65"/>
    </row>
    <row r="371" spans="1:29" s="88" customFormat="1" ht="48" x14ac:dyDescent="0.25">
      <c r="A371" s="54" t="s">
        <v>681</v>
      </c>
      <c r="B371" s="46" t="s">
        <v>91</v>
      </c>
      <c r="C371" s="76">
        <v>87792</v>
      </c>
      <c r="D371" s="74" t="s">
        <v>111</v>
      </c>
      <c r="E371" s="6" t="s">
        <v>36</v>
      </c>
      <c r="F371" s="6" t="s">
        <v>136</v>
      </c>
      <c r="G371" s="47">
        <v>18.619999999999997</v>
      </c>
      <c r="H371" s="7"/>
      <c r="I371" s="7"/>
      <c r="J371" s="7">
        <f t="shared" ref="J371:J373" si="1255">ROUND((I371+H371),2)</f>
        <v>0</v>
      </c>
      <c r="K371" s="7">
        <f t="shared" ref="K371:K373" si="1256">ROUND((H371*G371),2)</f>
        <v>0</v>
      </c>
      <c r="L371" s="7">
        <f t="shared" ref="L371:L373" si="1257">ROUND((I371*G371),2)</f>
        <v>0</v>
      </c>
      <c r="M371" s="7">
        <f t="shared" ref="M371:M373" si="1258">ROUND((L371+K371),2)</f>
        <v>0</v>
      </c>
      <c r="N371" s="7">
        <f t="shared" ref="N371:N373" si="1259">ROUND((IF(Q371="BDI 1",((1+($T$3/100))*H371),((1+($T$4/100))*H371))),2)</f>
        <v>0</v>
      </c>
      <c r="O371" s="7">
        <f t="shared" ref="O371:O373" si="1260">ROUND((IF(Q371="BDI 1",((1+($T$3/100))*I371),((1+($T$4/100))*I371))),2)</f>
        <v>0</v>
      </c>
      <c r="P371" s="7">
        <f t="shared" ref="P371:P373" si="1261">ROUND((N371+O371),2)</f>
        <v>0</v>
      </c>
      <c r="Q371" s="48" t="s">
        <v>100</v>
      </c>
      <c r="R371" s="7">
        <f t="shared" ref="R371:R373" si="1262">ROUND(N371*G371,2)</f>
        <v>0</v>
      </c>
      <c r="S371" s="7">
        <f t="shared" ref="S371:S373" si="1263">ROUND(O371*G371,2)</f>
        <v>0</v>
      </c>
      <c r="T371" s="8">
        <f t="shared" ref="T371:T373" si="1264">ROUND(R371+S371,2)</f>
        <v>0</v>
      </c>
      <c r="U371" s="65"/>
      <c r="V371" s="65"/>
      <c r="W371" s="65"/>
      <c r="X371" s="65"/>
      <c r="Y371" s="65"/>
      <c r="Z371" s="65"/>
      <c r="AA371" s="65"/>
      <c r="AB371" s="65"/>
      <c r="AC371" s="65"/>
    </row>
    <row r="372" spans="1:29" s="88" customFormat="1" ht="48" x14ac:dyDescent="0.25">
      <c r="A372" s="54" t="s">
        <v>682</v>
      </c>
      <c r="B372" s="46" t="s">
        <v>91</v>
      </c>
      <c r="C372" s="75">
        <v>87897</v>
      </c>
      <c r="D372" s="74" t="s">
        <v>529</v>
      </c>
      <c r="E372" s="6" t="s">
        <v>36</v>
      </c>
      <c r="F372" s="6" t="s">
        <v>159</v>
      </c>
      <c r="G372" s="47">
        <v>18.619999999999997</v>
      </c>
      <c r="H372" s="7"/>
      <c r="I372" s="7"/>
      <c r="J372" s="7">
        <f t="shared" si="1255"/>
        <v>0</v>
      </c>
      <c r="K372" s="7">
        <f t="shared" si="1256"/>
        <v>0</v>
      </c>
      <c r="L372" s="7">
        <f t="shared" si="1257"/>
        <v>0</v>
      </c>
      <c r="M372" s="7">
        <f t="shared" si="1258"/>
        <v>0</v>
      </c>
      <c r="N372" s="7">
        <f t="shared" si="1259"/>
        <v>0</v>
      </c>
      <c r="O372" s="7">
        <f t="shared" si="1260"/>
        <v>0</v>
      </c>
      <c r="P372" s="7">
        <f t="shared" si="1261"/>
        <v>0</v>
      </c>
      <c r="Q372" s="48" t="s">
        <v>100</v>
      </c>
      <c r="R372" s="7">
        <f t="shared" si="1262"/>
        <v>0</v>
      </c>
      <c r="S372" s="7">
        <f t="shared" si="1263"/>
        <v>0</v>
      </c>
      <c r="T372" s="8">
        <f t="shared" si="1264"/>
        <v>0</v>
      </c>
      <c r="U372" s="65"/>
      <c r="V372" s="65"/>
      <c r="W372" s="65"/>
      <c r="X372" s="65"/>
      <c r="Y372" s="65"/>
      <c r="Z372" s="65"/>
      <c r="AA372" s="65"/>
      <c r="AB372" s="65"/>
      <c r="AC372" s="65"/>
    </row>
    <row r="373" spans="1:29" s="88" customFormat="1" ht="24" x14ac:dyDescent="0.25">
      <c r="A373" s="54" t="s">
        <v>683</v>
      </c>
      <c r="B373" s="46" t="s">
        <v>91</v>
      </c>
      <c r="C373" s="75">
        <v>88489</v>
      </c>
      <c r="D373" s="74" t="s">
        <v>124</v>
      </c>
      <c r="E373" s="6" t="s">
        <v>36</v>
      </c>
      <c r="F373" s="6" t="s">
        <v>256</v>
      </c>
      <c r="G373" s="47">
        <v>18.619999999999997</v>
      </c>
      <c r="H373" s="7"/>
      <c r="I373" s="7"/>
      <c r="J373" s="7">
        <f t="shared" si="1255"/>
        <v>0</v>
      </c>
      <c r="K373" s="7">
        <f t="shared" si="1256"/>
        <v>0</v>
      </c>
      <c r="L373" s="7">
        <f t="shared" si="1257"/>
        <v>0</v>
      </c>
      <c r="M373" s="7">
        <f t="shared" si="1258"/>
        <v>0</v>
      </c>
      <c r="N373" s="7">
        <f t="shared" si="1259"/>
        <v>0</v>
      </c>
      <c r="O373" s="7">
        <f t="shared" si="1260"/>
        <v>0</v>
      </c>
      <c r="P373" s="7">
        <f t="shared" si="1261"/>
        <v>0</v>
      </c>
      <c r="Q373" s="48" t="s">
        <v>100</v>
      </c>
      <c r="R373" s="7">
        <f t="shared" si="1262"/>
        <v>0</v>
      </c>
      <c r="S373" s="7">
        <f t="shared" si="1263"/>
        <v>0</v>
      </c>
      <c r="T373" s="8">
        <f t="shared" si="1264"/>
        <v>0</v>
      </c>
      <c r="U373" s="65"/>
      <c r="V373" s="65"/>
      <c r="W373" s="65"/>
      <c r="X373" s="65"/>
      <c r="Y373" s="65"/>
      <c r="Z373" s="65"/>
      <c r="AA373" s="65"/>
      <c r="AB373" s="65"/>
      <c r="AC373" s="65"/>
    </row>
    <row r="374" spans="1:29" s="88" customFormat="1" x14ac:dyDescent="0.25">
      <c r="A374" s="49" t="s">
        <v>634</v>
      </c>
      <c r="B374" s="50"/>
      <c r="C374" s="51"/>
      <c r="D374" s="52" t="s">
        <v>693</v>
      </c>
      <c r="E374" s="52"/>
      <c r="F374" s="52"/>
      <c r="G374" s="53"/>
      <c r="H374" s="55"/>
      <c r="I374" s="55"/>
      <c r="J374" s="55"/>
      <c r="K374" s="55">
        <f>ROUND(SUM(K375:K376),2)</f>
        <v>0</v>
      </c>
      <c r="L374" s="55">
        <f>ROUND(SUM(L375:L376),2)</f>
        <v>0</v>
      </c>
      <c r="M374" s="55">
        <f>ROUND(SUM(M375:M376),2)</f>
        <v>0</v>
      </c>
      <c r="N374" s="55"/>
      <c r="O374" s="55"/>
      <c r="P374" s="55"/>
      <c r="Q374" s="55"/>
      <c r="R374" s="55">
        <f>ROUND(SUM(R375:R376),2)</f>
        <v>0</v>
      </c>
      <c r="S374" s="55">
        <f>ROUND(SUM(S375:S376),2)</f>
        <v>0</v>
      </c>
      <c r="T374" s="55">
        <f>ROUND(SUM(T375:T376),2)</f>
        <v>0</v>
      </c>
      <c r="U374" s="65"/>
      <c r="V374" s="65"/>
      <c r="W374" s="65"/>
      <c r="X374" s="65"/>
      <c r="Y374" s="65"/>
      <c r="Z374" s="65"/>
      <c r="AA374" s="65"/>
      <c r="AB374" s="65"/>
      <c r="AC374" s="65"/>
    </row>
    <row r="375" spans="1:29" s="88" customFormat="1" ht="24" x14ac:dyDescent="0.25">
      <c r="A375" s="54" t="s">
        <v>681</v>
      </c>
      <c r="B375" s="46" t="s">
        <v>228</v>
      </c>
      <c r="C375" s="76">
        <v>409</v>
      </c>
      <c r="D375" s="74" t="s">
        <v>694</v>
      </c>
      <c r="E375" s="6" t="s">
        <v>36</v>
      </c>
      <c r="F375" s="6" t="s">
        <v>136</v>
      </c>
      <c r="G375" s="47">
        <v>4.83</v>
      </c>
      <c r="H375" s="7"/>
      <c r="I375" s="7"/>
      <c r="J375" s="7">
        <f t="shared" ref="J375" si="1265">ROUND((I375+H375),2)</f>
        <v>0</v>
      </c>
      <c r="K375" s="7">
        <f t="shared" ref="K375" si="1266">ROUND((H375*G375),2)</f>
        <v>0</v>
      </c>
      <c r="L375" s="7">
        <f t="shared" ref="L375" si="1267">ROUND((I375*G375),2)</f>
        <v>0</v>
      </c>
      <c r="M375" s="7">
        <f t="shared" ref="M375" si="1268">ROUND((L375+K375),2)</f>
        <v>0</v>
      </c>
      <c r="N375" s="7">
        <f t="shared" ref="N375" si="1269">ROUND((IF(Q375="BDI 1",((1+($T$3/100))*H375),((1+($T$4/100))*H375))),2)</f>
        <v>0</v>
      </c>
      <c r="O375" s="7">
        <f t="shared" ref="O375" si="1270">ROUND((IF(Q375="BDI 1",((1+($T$3/100))*I375),((1+($T$4/100))*I375))),2)</f>
        <v>0</v>
      </c>
      <c r="P375" s="7">
        <f t="shared" ref="P375" si="1271">ROUND((N375+O375),2)</f>
        <v>0</v>
      </c>
      <c r="Q375" s="48" t="s">
        <v>100</v>
      </c>
      <c r="R375" s="7">
        <f t="shared" ref="R375" si="1272">ROUND(N375*G375,2)</f>
        <v>0</v>
      </c>
      <c r="S375" s="7">
        <f t="shared" ref="S375" si="1273">ROUND(O375*G375,2)</f>
        <v>0</v>
      </c>
      <c r="T375" s="8">
        <f t="shared" ref="T375" si="1274">ROUND(R375+S375,2)</f>
        <v>0</v>
      </c>
      <c r="U375" s="65"/>
      <c r="V375" s="65"/>
      <c r="W375" s="65"/>
      <c r="X375" s="65"/>
      <c r="Y375" s="65"/>
      <c r="Z375" s="65"/>
      <c r="AA375" s="65"/>
      <c r="AB375" s="65"/>
      <c r="AC375" s="65"/>
    </row>
    <row r="376" spans="1:29" s="88" customFormat="1" x14ac:dyDescent="0.25">
      <c r="A376" s="22"/>
      <c r="B376" s="22"/>
      <c r="C376" s="11"/>
      <c r="D376" s="39"/>
      <c r="E376" s="11"/>
      <c r="F376" s="11"/>
      <c r="G376" s="12"/>
      <c r="H376" s="16"/>
      <c r="I376" s="16"/>
      <c r="J376" s="16"/>
      <c r="K376" s="16"/>
      <c r="L376" s="16"/>
      <c r="M376" s="16"/>
      <c r="N376" s="14"/>
      <c r="O376" s="14"/>
      <c r="P376" s="14"/>
      <c r="Q376" s="14"/>
      <c r="R376" s="14"/>
      <c r="S376" s="14"/>
      <c r="T376" s="15"/>
    </row>
    <row r="377" spans="1:29" x14ac:dyDescent="0.25">
      <c r="A377" s="49">
        <v>17</v>
      </c>
      <c r="B377" s="50"/>
      <c r="C377" s="51"/>
      <c r="D377" s="52" t="s">
        <v>617</v>
      </c>
      <c r="E377" s="52"/>
      <c r="F377" s="52"/>
      <c r="G377" s="53"/>
      <c r="H377" s="55"/>
      <c r="I377" s="55"/>
      <c r="J377" s="55"/>
      <c r="K377" s="55">
        <f t="shared" ref="K377:L377" si="1275">ROUND(SUM(K378:K383),2)</f>
        <v>0</v>
      </c>
      <c r="L377" s="55">
        <f t="shared" si="1275"/>
        <v>0</v>
      </c>
      <c r="M377" s="55">
        <f>ROUND(SUM(M378:M383),2)</f>
        <v>0</v>
      </c>
      <c r="N377" s="55"/>
      <c r="O377" s="55"/>
      <c r="P377" s="55"/>
      <c r="Q377" s="55"/>
      <c r="R377" s="55">
        <f t="shared" ref="R377:S377" si="1276">ROUND(SUM(R378:R383),2)</f>
        <v>0</v>
      </c>
      <c r="S377" s="55">
        <f t="shared" si="1276"/>
        <v>0</v>
      </c>
      <c r="T377" s="55">
        <f>ROUND(SUM(T378:T383),2)</f>
        <v>0</v>
      </c>
      <c r="U377"/>
      <c r="V377"/>
      <c r="W377"/>
      <c r="X377"/>
      <c r="Y377"/>
      <c r="Z377"/>
      <c r="AA377"/>
      <c r="AB377"/>
      <c r="AC377"/>
    </row>
    <row r="378" spans="1:29" s="88" customFormat="1" ht="24" x14ac:dyDescent="0.25">
      <c r="A378" s="54" t="s">
        <v>684</v>
      </c>
      <c r="B378" s="46" t="s">
        <v>228</v>
      </c>
      <c r="C378" s="76">
        <v>308</v>
      </c>
      <c r="D378" s="74" t="s">
        <v>635</v>
      </c>
      <c r="E378" s="6" t="s">
        <v>35</v>
      </c>
      <c r="F378" s="6" t="s">
        <v>146</v>
      </c>
      <c r="G378" s="47">
        <v>2</v>
      </c>
      <c r="H378" s="7"/>
      <c r="I378" s="7"/>
      <c r="J378" s="7">
        <f t="shared" ref="J378" si="1277">ROUND((I378+H378),2)</f>
        <v>0</v>
      </c>
      <c r="K378" s="7">
        <f t="shared" ref="K378" si="1278">ROUND((H378*G378),2)</f>
        <v>0</v>
      </c>
      <c r="L378" s="7">
        <f t="shared" ref="L378" si="1279">ROUND((I378*G378),2)</f>
        <v>0</v>
      </c>
      <c r="M378" s="7">
        <f t="shared" ref="M378" si="1280">ROUND((L378+K378),2)</f>
        <v>0</v>
      </c>
      <c r="N378" s="7">
        <f t="shared" ref="N378" si="1281">ROUND((IF(Q378="BDI 1",((1+($T$3/100))*H378),((1+($T$4/100))*H378))),2)</f>
        <v>0</v>
      </c>
      <c r="O378" s="7">
        <f t="shared" ref="O378" si="1282">ROUND((IF(Q378="BDI 1",((1+($T$3/100))*I378),((1+($T$4/100))*I378))),2)</f>
        <v>0</v>
      </c>
      <c r="P378" s="7">
        <f t="shared" ref="P378" si="1283">ROUND((N378+O378),2)</f>
        <v>0</v>
      </c>
      <c r="Q378" s="48" t="s">
        <v>100</v>
      </c>
      <c r="R378" s="7">
        <f t="shared" ref="R378" si="1284">ROUND(N378*G378,2)</f>
        <v>0</v>
      </c>
      <c r="S378" s="7">
        <f t="shared" ref="S378" si="1285">ROUND(O378*G378,2)</f>
        <v>0</v>
      </c>
      <c r="T378" s="8">
        <f t="shared" ref="T378" si="1286">ROUND(R378+S378,2)</f>
        <v>0</v>
      </c>
    </row>
    <row r="379" spans="1:29" s="88" customFormat="1" ht="24" x14ac:dyDescent="0.25">
      <c r="A379" s="54" t="s">
        <v>685</v>
      </c>
      <c r="B379" s="46" t="s">
        <v>228</v>
      </c>
      <c r="C379" s="76">
        <v>196</v>
      </c>
      <c r="D379" s="74" t="s">
        <v>618</v>
      </c>
      <c r="E379" s="6" t="s">
        <v>35</v>
      </c>
      <c r="F379" s="6" t="s">
        <v>146</v>
      </c>
      <c r="G379" s="47">
        <v>2</v>
      </c>
      <c r="H379" s="7"/>
      <c r="I379" s="7"/>
      <c r="J379" s="7">
        <f t="shared" ref="J379" si="1287">ROUND((I379+H379),2)</f>
        <v>0</v>
      </c>
      <c r="K379" s="7">
        <f t="shared" ref="K379" si="1288">ROUND((H379*G379),2)</f>
        <v>0</v>
      </c>
      <c r="L379" s="7">
        <f t="shared" ref="L379" si="1289">ROUND((I379*G379),2)</f>
        <v>0</v>
      </c>
      <c r="M379" s="7">
        <f t="shared" ref="M379" si="1290">ROUND((L379+K379),2)</f>
        <v>0</v>
      </c>
      <c r="N379" s="7">
        <f t="shared" ref="N379" si="1291">ROUND((IF(Q379="BDI 1",((1+($T$3/100))*H379),((1+($T$4/100))*H379))),2)</f>
        <v>0</v>
      </c>
      <c r="O379" s="7">
        <f t="shared" ref="O379" si="1292">ROUND((IF(Q379="BDI 1",((1+($T$3/100))*I379),((1+($T$4/100))*I379))),2)</f>
        <v>0</v>
      </c>
      <c r="P379" s="7">
        <f t="shared" ref="P379" si="1293">ROUND((N379+O379),2)</f>
        <v>0</v>
      </c>
      <c r="Q379" s="48" t="s">
        <v>100</v>
      </c>
      <c r="R379" s="7">
        <f t="shared" ref="R379" si="1294">ROUND(N379*G379,2)</f>
        <v>0</v>
      </c>
      <c r="S379" s="7">
        <f t="shared" ref="S379" si="1295">ROUND(O379*G379,2)</f>
        <v>0</v>
      </c>
      <c r="T379" s="8">
        <f t="shared" ref="T379" si="1296">ROUND(R379+S379,2)</f>
        <v>0</v>
      </c>
    </row>
    <row r="380" spans="1:29" ht="24" x14ac:dyDescent="0.25">
      <c r="A380" s="54" t="s">
        <v>686</v>
      </c>
      <c r="B380" s="46" t="s">
        <v>228</v>
      </c>
      <c r="C380" s="76">
        <v>606</v>
      </c>
      <c r="D380" s="74" t="s">
        <v>455</v>
      </c>
      <c r="E380" s="6" t="s">
        <v>38</v>
      </c>
      <c r="F380" s="6" t="s">
        <v>146</v>
      </c>
      <c r="G380" s="47">
        <v>22.86</v>
      </c>
      <c r="H380" s="7"/>
      <c r="I380" s="7"/>
      <c r="J380" s="7">
        <f t="shared" ref="J380:J382" si="1297">ROUND((I380+H380),2)</f>
        <v>0</v>
      </c>
      <c r="K380" s="7">
        <f t="shared" ref="K380:K382" si="1298">ROUND((H380*G380),2)</f>
        <v>0</v>
      </c>
      <c r="L380" s="7">
        <f t="shared" ref="L380:L382" si="1299">ROUND((I380*G380),2)</f>
        <v>0</v>
      </c>
      <c r="M380" s="7">
        <f t="shared" ref="M380:M382" si="1300">ROUND((L380+K380),2)</f>
        <v>0</v>
      </c>
      <c r="N380" s="7">
        <f t="shared" ref="N380:N382" si="1301">ROUND((IF(Q380="BDI 1",((1+($T$3/100))*H380),((1+($T$4/100))*H380))),2)</f>
        <v>0</v>
      </c>
      <c r="O380" s="7">
        <f t="shared" ref="O380:O382" si="1302">ROUND((IF(Q380="BDI 1",((1+($T$3/100))*I380),((1+($T$4/100))*I380))),2)</f>
        <v>0</v>
      </c>
      <c r="P380" s="7">
        <f t="shared" ref="P380:P382" si="1303">ROUND((N380+O380),2)</f>
        <v>0</v>
      </c>
      <c r="Q380" s="48" t="s">
        <v>100</v>
      </c>
      <c r="R380" s="7">
        <f t="shared" ref="R380:R382" si="1304">ROUND(N380*G380,2)</f>
        <v>0</v>
      </c>
      <c r="S380" s="7">
        <f t="shared" ref="S380:S382" si="1305">ROUND(O380*G380,2)</f>
        <v>0</v>
      </c>
      <c r="T380" s="8">
        <f t="shared" ref="T380:T382" si="1306">ROUND(R380+S380,2)</f>
        <v>0</v>
      </c>
      <c r="U380"/>
      <c r="V380"/>
      <c r="W380"/>
      <c r="X380"/>
      <c r="Y380"/>
      <c r="Z380"/>
      <c r="AA380"/>
      <c r="AB380"/>
      <c r="AC380"/>
    </row>
    <row r="381" spans="1:29" ht="36" x14ac:dyDescent="0.25">
      <c r="A381" s="54" t="s">
        <v>687</v>
      </c>
      <c r="B381" s="46" t="s">
        <v>91</v>
      </c>
      <c r="C381" s="75">
        <v>95875</v>
      </c>
      <c r="D381" s="74" t="s">
        <v>83</v>
      </c>
      <c r="E381" s="6" t="s">
        <v>34</v>
      </c>
      <c r="F381" s="6" t="s">
        <v>145</v>
      </c>
      <c r="G381" s="47">
        <v>678.48</v>
      </c>
      <c r="H381" s="7"/>
      <c r="I381" s="7"/>
      <c r="J381" s="7">
        <f t="shared" si="1297"/>
        <v>0</v>
      </c>
      <c r="K381" s="7">
        <f t="shared" si="1298"/>
        <v>0</v>
      </c>
      <c r="L381" s="7">
        <f t="shared" si="1299"/>
        <v>0</v>
      </c>
      <c r="M381" s="7">
        <f t="shared" si="1300"/>
        <v>0</v>
      </c>
      <c r="N381" s="7">
        <f t="shared" si="1301"/>
        <v>0</v>
      </c>
      <c r="O381" s="7">
        <f t="shared" si="1302"/>
        <v>0</v>
      </c>
      <c r="P381" s="7">
        <f t="shared" si="1303"/>
        <v>0</v>
      </c>
      <c r="Q381" s="48" t="s">
        <v>100</v>
      </c>
      <c r="R381" s="7">
        <f t="shared" si="1304"/>
        <v>0</v>
      </c>
      <c r="S381" s="7">
        <f t="shared" si="1305"/>
        <v>0</v>
      </c>
      <c r="T381" s="8">
        <f t="shared" si="1306"/>
        <v>0</v>
      </c>
      <c r="U381"/>
      <c r="V381"/>
      <c r="W381"/>
      <c r="X381"/>
      <c r="Y381"/>
      <c r="Z381"/>
      <c r="AA381"/>
      <c r="AB381"/>
      <c r="AC381"/>
    </row>
    <row r="382" spans="1:29" x14ac:dyDescent="0.25">
      <c r="A382" s="54" t="s">
        <v>688</v>
      </c>
      <c r="B382" s="46" t="s">
        <v>91</v>
      </c>
      <c r="C382" s="75">
        <v>98519</v>
      </c>
      <c r="D382" s="74" t="s">
        <v>224</v>
      </c>
      <c r="E382" s="6" t="s">
        <v>36</v>
      </c>
      <c r="F382" s="6" t="s">
        <v>170</v>
      </c>
      <c r="G382" s="47">
        <v>1852.2</v>
      </c>
      <c r="H382" s="7"/>
      <c r="I382" s="7"/>
      <c r="J382" s="7">
        <f t="shared" si="1297"/>
        <v>0</v>
      </c>
      <c r="K382" s="7">
        <f t="shared" si="1298"/>
        <v>0</v>
      </c>
      <c r="L382" s="7">
        <f t="shared" si="1299"/>
        <v>0</v>
      </c>
      <c r="M382" s="7">
        <f t="shared" si="1300"/>
        <v>0</v>
      </c>
      <c r="N382" s="7">
        <f t="shared" si="1301"/>
        <v>0</v>
      </c>
      <c r="O382" s="7">
        <f t="shared" si="1302"/>
        <v>0</v>
      </c>
      <c r="P382" s="7">
        <f t="shared" si="1303"/>
        <v>0</v>
      </c>
      <c r="Q382" s="48" t="s">
        <v>100</v>
      </c>
      <c r="R382" s="7">
        <f t="shared" si="1304"/>
        <v>0</v>
      </c>
      <c r="S382" s="7">
        <f t="shared" si="1305"/>
        <v>0</v>
      </c>
      <c r="T382" s="8">
        <f t="shared" si="1306"/>
        <v>0</v>
      </c>
      <c r="U382"/>
      <c r="V382"/>
      <c r="W382"/>
      <c r="X382"/>
      <c r="Y382"/>
      <c r="Z382"/>
      <c r="AA382"/>
      <c r="AB382"/>
      <c r="AC382"/>
    </row>
    <row r="383" spans="1:29" ht="24" x14ac:dyDescent="0.25">
      <c r="A383" s="54" t="s">
        <v>689</v>
      </c>
      <c r="B383" s="46" t="s">
        <v>91</v>
      </c>
      <c r="C383" s="75">
        <v>97637</v>
      </c>
      <c r="D383" s="74" t="s">
        <v>189</v>
      </c>
      <c r="E383" s="6" t="s">
        <v>36</v>
      </c>
      <c r="F383" s="6" t="s">
        <v>170</v>
      </c>
      <c r="G383" s="47">
        <v>146.56</v>
      </c>
      <c r="H383" s="7"/>
      <c r="I383" s="7"/>
      <c r="J383" s="7">
        <f t="shared" ref="J383" si="1307">ROUND((I383+H383),2)</f>
        <v>0</v>
      </c>
      <c r="K383" s="7">
        <f t="shared" ref="K383" si="1308">ROUND((H383*G383),2)</f>
        <v>0</v>
      </c>
      <c r="L383" s="7">
        <f t="shared" ref="L383" si="1309">ROUND((I383*G383),2)</f>
        <v>0</v>
      </c>
      <c r="M383" s="7">
        <f t="shared" ref="M383" si="1310">ROUND((L383+K383),2)</f>
        <v>0</v>
      </c>
      <c r="N383" s="7">
        <f t="shared" ref="N383" si="1311">ROUND((IF(Q383="BDI 1",((1+($T$3/100))*H383),((1+($T$4/100))*H383))),2)</f>
        <v>0</v>
      </c>
      <c r="O383" s="7">
        <f t="shared" ref="O383" si="1312">ROUND((IF(Q383="BDI 1",((1+($T$3/100))*I383),((1+($T$4/100))*I383))),2)</f>
        <v>0</v>
      </c>
      <c r="P383" s="7">
        <f t="shared" ref="P383" si="1313">ROUND((N383+O383),2)</f>
        <v>0</v>
      </c>
      <c r="Q383" s="48" t="s">
        <v>100</v>
      </c>
      <c r="R383" s="7">
        <f t="shared" ref="R383" si="1314">ROUND(N383*G383,2)</f>
        <v>0</v>
      </c>
      <c r="S383" s="7">
        <f t="shared" ref="S383" si="1315">ROUND(O383*G383,2)</f>
        <v>0</v>
      </c>
      <c r="T383" s="8">
        <f t="shared" ref="T383" si="1316">ROUND(R383+S383,2)</f>
        <v>0</v>
      </c>
      <c r="U383"/>
      <c r="V383"/>
      <c r="W383"/>
      <c r="X383"/>
      <c r="Y383"/>
      <c r="Z383"/>
      <c r="AA383"/>
      <c r="AB383"/>
      <c r="AC383"/>
    </row>
    <row r="384" spans="1:29" x14ac:dyDescent="0.25">
      <c r="A384" s="23"/>
      <c r="B384" s="23"/>
      <c r="C384" s="17"/>
      <c r="D384" s="18"/>
      <c r="E384" s="17"/>
      <c r="F384" s="17"/>
      <c r="G384" s="19"/>
      <c r="H384" s="19"/>
      <c r="I384" s="19"/>
      <c r="J384" s="20"/>
      <c r="K384" s="20"/>
      <c r="L384" s="20"/>
      <c r="M384" s="20"/>
      <c r="N384" s="14"/>
      <c r="O384" s="14"/>
      <c r="P384" s="14"/>
      <c r="Q384" s="14"/>
      <c r="R384" s="14"/>
      <c r="S384" s="14"/>
      <c r="T384" s="15"/>
      <c r="U384"/>
      <c r="V384"/>
      <c r="W384"/>
      <c r="X384"/>
      <c r="Y384"/>
      <c r="Z384"/>
      <c r="AA384"/>
      <c r="AB384"/>
      <c r="AC384"/>
    </row>
    <row r="385" spans="1:29" x14ac:dyDescent="0.25">
      <c r="A385" s="63" t="s">
        <v>24</v>
      </c>
      <c r="B385" s="64"/>
      <c r="C385" s="64"/>
      <c r="D385" s="64"/>
      <c r="E385" s="64"/>
      <c r="F385" s="64"/>
      <c r="G385" s="64"/>
      <c r="H385" s="64"/>
      <c r="I385" s="64"/>
      <c r="J385" s="64"/>
      <c r="K385" s="58">
        <f>(SUM(K9:K383))/2</f>
        <v>0</v>
      </c>
      <c r="L385" s="58">
        <f>(SUM(L9:L383))/2</f>
        <v>0</v>
      </c>
      <c r="M385" s="58">
        <f>(SUM(M9:M383))/2</f>
        <v>0</v>
      </c>
      <c r="N385" s="64"/>
      <c r="O385" s="64"/>
      <c r="P385" s="64"/>
      <c r="Q385" s="57"/>
      <c r="R385" s="58">
        <f>R9+R16+R54+R82+R103+R126+R176+R190+R200+R242+R256+R276+R299+R324+R342+R354+R377</f>
        <v>0</v>
      </c>
      <c r="S385" s="58">
        <f>S9+S16+S54+S82+S103+S126+S176+S190+S200+S242+S256+S276+S299+S324+S342+S354+S377</f>
        <v>0</v>
      </c>
      <c r="T385" s="58">
        <f>T9+T16+T54+T82+T103+T126+T176+T190+T200+T242+T256+T276+T299+T324+T342+T354+T377</f>
        <v>0</v>
      </c>
      <c r="U385"/>
      <c r="V385"/>
      <c r="W385"/>
      <c r="X385"/>
      <c r="Y385"/>
      <c r="Z385"/>
      <c r="AA385"/>
      <c r="AB385"/>
      <c r="AC385"/>
    </row>
    <row r="386" spans="1:29" x14ac:dyDescent="0.25">
      <c r="A386" s="30"/>
      <c r="B386" s="30"/>
      <c r="C386" s="30"/>
      <c r="D386" s="30"/>
      <c r="E386" s="30"/>
      <c r="F386" s="30"/>
      <c r="G386" s="31"/>
      <c r="H386" s="31"/>
      <c r="I386" s="31"/>
      <c r="J386" s="32"/>
      <c r="K386" s="32"/>
      <c r="L386" s="71"/>
      <c r="M386" s="71"/>
      <c r="N386" s="32"/>
      <c r="O386" s="32"/>
      <c r="P386" s="33"/>
      <c r="Q386" s="33"/>
      <c r="R386" s="33"/>
      <c r="S386" s="33"/>
      <c r="T386" s="59"/>
      <c r="U386"/>
      <c r="V386"/>
      <c r="W386"/>
      <c r="X386"/>
      <c r="Y386"/>
      <c r="Z386"/>
      <c r="AA386"/>
      <c r="AB386"/>
      <c r="AC386"/>
    </row>
    <row r="387" spans="1:29" x14ac:dyDescent="0.25">
      <c r="A387" s="25"/>
      <c r="B387" s="25"/>
      <c r="C387" s="25"/>
      <c r="D387" s="34"/>
      <c r="E387" s="25"/>
      <c r="F387" s="25"/>
      <c r="G387" s="25"/>
      <c r="H387" s="34"/>
      <c r="I387" s="25"/>
      <c r="J387" s="25"/>
      <c r="K387" s="25"/>
      <c r="L387" s="25"/>
      <c r="M387" s="25"/>
      <c r="N387" s="27"/>
      <c r="O387" s="24"/>
      <c r="P387" s="27"/>
      <c r="Q387" s="27"/>
      <c r="R387" s="27" t="s">
        <v>101</v>
      </c>
      <c r="S387" s="99">
        <f ca="1">TODAY()</f>
        <v>45944</v>
      </c>
      <c r="T387" s="99"/>
      <c r="U387"/>
      <c r="V387"/>
      <c r="W387"/>
      <c r="X387"/>
      <c r="Y387"/>
      <c r="Z387"/>
      <c r="AA387"/>
      <c r="AB387"/>
      <c r="AC387"/>
    </row>
    <row r="388" spans="1:29" x14ac:dyDescent="0.25">
      <c r="A388" s="25"/>
      <c r="B388" s="25"/>
      <c r="C388" s="25"/>
      <c r="D388" s="34"/>
      <c r="E388" s="25"/>
      <c r="F388" s="25"/>
      <c r="G388" s="25"/>
      <c r="H388" s="25"/>
      <c r="I388" s="34"/>
      <c r="J388" s="27"/>
      <c r="K388" s="27"/>
      <c r="L388" s="27"/>
      <c r="M388" s="84"/>
      <c r="N388" s="84"/>
      <c r="O388" s="85"/>
      <c r="P388" s="84"/>
      <c r="Q388" s="27"/>
      <c r="R388" s="28"/>
      <c r="S388" s="28"/>
      <c r="T388" s="60"/>
      <c r="U388"/>
      <c r="V388"/>
      <c r="W388"/>
      <c r="X388"/>
      <c r="Y388"/>
      <c r="Z388"/>
      <c r="AA388"/>
      <c r="AB388"/>
      <c r="AC388"/>
    </row>
    <row r="389" spans="1:29" x14ac:dyDescent="0.25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84"/>
      <c r="N389" s="84"/>
      <c r="O389" s="85"/>
      <c r="P389" s="86"/>
      <c r="Q389" s="24"/>
      <c r="R389" s="27" t="s">
        <v>21</v>
      </c>
      <c r="S389" s="27"/>
      <c r="T389" s="56"/>
      <c r="U389"/>
      <c r="V389"/>
      <c r="W389"/>
      <c r="X389"/>
      <c r="Y389"/>
      <c r="Z389"/>
      <c r="AA389"/>
      <c r="AB389"/>
      <c r="AC389"/>
    </row>
    <row r="390" spans="1:29" x14ac:dyDescent="0.25">
      <c r="A390" s="25"/>
      <c r="B390" s="25"/>
      <c r="C390" s="25"/>
      <c r="D390" s="34"/>
      <c r="E390" s="25"/>
      <c r="F390" s="25"/>
      <c r="G390" s="25"/>
      <c r="H390" s="34"/>
      <c r="I390" s="25"/>
      <c r="J390" s="27"/>
      <c r="K390" s="27"/>
      <c r="L390" s="27"/>
      <c r="M390" s="29"/>
      <c r="N390" s="29"/>
      <c r="O390" s="56"/>
      <c r="P390" s="24"/>
      <c r="Q390" s="24"/>
      <c r="R390" s="87"/>
      <c r="S390" s="29"/>
      <c r="T390" s="56"/>
      <c r="U390"/>
      <c r="V390"/>
      <c r="W390"/>
      <c r="X390"/>
      <c r="Y390"/>
      <c r="Z390"/>
      <c r="AA390"/>
      <c r="AB390"/>
      <c r="AC390"/>
    </row>
    <row r="391" spans="1:29" x14ac:dyDescent="0.25">
      <c r="A391" s="35"/>
      <c r="B391" s="35"/>
      <c r="C391" s="35"/>
      <c r="D391" s="35"/>
      <c r="E391" s="35"/>
      <c r="F391" s="35"/>
      <c r="G391" s="36"/>
      <c r="H391" s="36"/>
      <c r="I391" s="36"/>
      <c r="J391" s="37"/>
      <c r="K391" s="37"/>
      <c r="L391" s="37"/>
      <c r="M391" s="37"/>
      <c r="N391" s="37"/>
      <c r="O391" s="37"/>
      <c r="P391" s="38"/>
      <c r="Q391" s="38"/>
      <c r="R391" s="38"/>
      <c r="S391" s="38"/>
      <c r="T391" s="61"/>
      <c r="U391"/>
      <c r="V391"/>
      <c r="W391"/>
      <c r="X391"/>
      <c r="Y391"/>
      <c r="Z391"/>
      <c r="AA391"/>
      <c r="AB391"/>
      <c r="AC391"/>
    </row>
    <row r="392" spans="1:29" x14ac:dyDescent="0.25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62"/>
      <c r="U392"/>
      <c r="V392"/>
      <c r="W392"/>
      <c r="X392"/>
      <c r="Y392"/>
      <c r="Z392"/>
      <c r="AA392"/>
      <c r="AB392"/>
      <c r="AC392"/>
    </row>
    <row r="393" spans="1:29" x14ac:dyDescent="0.25">
      <c r="H393" s="24"/>
      <c r="U393"/>
      <c r="V393"/>
      <c r="W393"/>
      <c r="X393"/>
      <c r="Y393"/>
      <c r="Z393"/>
      <c r="AA393"/>
      <c r="AB393"/>
      <c r="AC393"/>
    </row>
    <row r="394" spans="1:29" x14ac:dyDescent="0.25">
      <c r="H394" s="24"/>
      <c r="T394" s="72"/>
      <c r="U394"/>
      <c r="V394"/>
      <c r="W394"/>
      <c r="X394"/>
      <c r="Y394"/>
      <c r="Z394"/>
      <c r="AA394"/>
      <c r="AB394"/>
      <c r="AC394"/>
    </row>
    <row r="395" spans="1:29" x14ac:dyDescent="0.25">
      <c r="H395" s="24"/>
      <c r="U395"/>
      <c r="V395"/>
      <c r="W395"/>
      <c r="X395"/>
      <c r="Y395"/>
      <c r="Z395"/>
      <c r="AA395"/>
      <c r="AB395"/>
      <c r="AC395"/>
    </row>
    <row r="396" spans="1:29" x14ac:dyDescent="0.25">
      <c r="H396" s="24"/>
      <c r="T396" s="72"/>
      <c r="U396"/>
      <c r="V396"/>
      <c r="W396"/>
      <c r="X396"/>
      <c r="Y396"/>
      <c r="Z396"/>
      <c r="AA396"/>
      <c r="AB396"/>
      <c r="AC396"/>
    </row>
    <row r="397" spans="1:29" x14ac:dyDescent="0.25">
      <c r="H397" s="24"/>
      <c r="U397"/>
      <c r="V397"/>
      <c r="W397"/>
      <c r="X397"/>
      <c r="Y397"/>
      <c r="Z397"/>
      <c r="AA397"/>
      <c r="AB397"/>
      <c r="AC397"/>
    </row>
    <row r="398" spans="1:29" x14ac:dyDescent="0.25">
      <c r="H398" s="24"/>
      <c r="U398"/>
      <c r="V398"/>
      <c r="W398"/>
      <c r="X398"/>
      <c r="Y398"/>
      <c r="Z398"/>
      <c r="AA398"/>
      <c r="AB398"/>
      <c r="AC398"/>
    </row>
    <row r="399" spans="1:29" x14ac:dyDescent="0.25">
      <c r="H399" s="24"/>
      <c r="U399"/>
      <c r="V399"/>
      <c r="W399"/>
      <c r="X399"/>
      <c r="Y399"/>
      <c r="Z399"/>
      <c r="AA399"/>
      <c r="AB399"/>
      <c r="AC399"/>
    </row>
    <row r="400" spans="1:29" x14ac:dyDescent="0.25">
      <c r="H400" s="24"/>
      <c r="U400"/>
      <c r="V400"/>
      <c r="W400"/>
      <c r="X400"/>
      <c r="Y400"/>
      <c r="Z400"/>
      <c r="AA400"/>
      <c r="AB400"/>
      <c r="AC400"/>
    </row>
    <row r="401" spans="8:29" x14ac:dyDescent="0.25">
      <c r="H401" s="24"/>
      <c r="U401"/>
      <c r="V401"/>
      <c r="W401"/>
      <c r="X401"/>
      <c r="Y401"/>
      <c r="Z401"/>
      <c r="AA401"/>
      <c r="AB401"/>
      <c r="AC401"/>
    </row>
    <row r="402" spans="8:29" x14ac:dyDescent="0.25">
      <c r="H402" s="24"/>
      <c r="U402"/>
      <c r="V402"/>
      <c r="W402"/>
      <c r="X402"/>
      <c r="Y402"/>
      <c r="Z402"/>
      <c r="AA402"/>
      <c r="AB402"/>
      <c r="AC402"/>
    </row>
    <row r="403" spans="8:29" x14ac:dyDescent="0.25">
      <c r="H403" s="24"/>
      <c r="U403"/>
      <c r="V403"/>
      <c r="W403"/>
      <c r="X403"/>
      <c r="Y403"/>
      <c r="Z403"/>
      <c r="AA403"/>
      <c r="AB403"/>
      <c r="AC403"/>
    </row>
    <row r="404" spans="8:29" x14ac:dyDescent="0.25">
      <c r="H404" s="24"/>
      <c r="U404"/>
      <c r="V404"/>
      <c r="W404"/>
      <c r="X404"/>
      <c r="Y404"/>
      <c r="Z404"/>
      <c r="AA404"/>
      <c r="AB404"/>
      <c r="AC404"/>
    </row>
    <row r="405" spans="8:29" x14ac:dyDescent="0.25">
      <c r="H405" s="24"/>
      <c r="U405"/>
      <c r="V405"/>
      <c r="W405"/>
      <c r="X405"/>
      <c r="Y405"/>
      <c r="Z405"/>
      <c r="AA405"/>
      <c r="AB405"/>
      <c r="AC405"/>
    </row>
    <row r="406" spans="8:29" x14ac:dyDescent="0.25">
      <c r="H406" s="24"/>
      <c r="U406"/>
      <c r="V406"/>
      <c r="W406"/>
      <c r="X406"/>
      <c r="Y406"/>
      <c r="Z406"/>
      <c r="AA406"/>
      <c r="AB406"/>
      <c r="AC406"/>
    </row>
    <row r="407" spans="8:29" x14ac:dyDescent="0.25">
      <c r="H407" s="24"/>
      <c r="U407"/>
      <c r="V407"/>
      <c r="W407"/>
      <c r="X407"/>
      <c r="Y407"/>
      <c r="Z407"/>
      <c r="AA407"/>
      <c r="AB407"/>
      <c r="AC407"/>
    </row>
    <row r="408" spans="8:29" x14ac:dyDescent="0.25">
      <c r="H408" s="24"/>
      <c r="U408"/>
      <c r="V408"/>
      <c r="W408"/>
      <c r="X408"/>
      <c r="Y408"/>
      <c r="Z408"/>
      <c r="AA408"/>
      <c r="AB408"/>
      <c r="AC408"/>
    </row>
    <row r="409" spans="8:29" x14ac:dyDescent="0.25">
      <c r="H409" s="24"/>
      <c r="T409"/>
      <c r="U409"/>
      <c r="V409"/>
      <c r="W409"/>
      <c r="X409"/>
      <c r="Y409"/>
      <c r="Z409"/>
      <c r="AA409"/>
      <c r="AB409"/>
      <c r="AC409"/>
    </row>
    <row r="410" spans="8:29" x14ac:dyDescent="0.25">
      <c r="H410" s="24"/>
      <c r="T410"/>
      <c r="U410"/>
      <c r="V410"/>
      <c r="W410"/>
      <c r="X410"/>
      <c r="Y410"/>
      <c r="Z410"/>
      <c r="AA410"/>
      <c r="AB410"/>
      <c r="AC410"/>
    </row>
    <row r="411" spans="8:29" x14ac:dyDescent="0.25">
      <c r="H411" s="24"/>
      <c r="T411"/>
      <c r="U411"/>
      <c r="V411"/>
      <c r="W411"/>
      <c r="X411"/>
      <c r="Y411"/>
      <c r="Z411"/>
      <c r="AA411"/>
      <c r="AB411"/>
      <c r="AC411"/>
    </row>
    <row r="412" spans="8:29" x14ac:dyDescent="0.25">
      <c r="H412" s="24"/>
      <c r="T412"/>
      <c r="U412"/>
      <c r="V412"/>
      <c r="W412"/>
      <c r="X412"/>
      <c r="Y412"/>
      <c r="Z412"/>
      <c r="AA412"/>
      <c r="AB412"/>
      <c r="AC412"/>
    </row>
    <row r="413" spans="8:29" x14ac:dyDescent="0.25">
      <c r="H413" s="24"/>
      <c r="T413"/>
      <c r="U413"/>
      <c r="V413"/>
      <c r="W413"/>
      <c r="X413"/>
      <c r="Y413"/>
      <c r="Z413"/>
      <c r="AA413"/>
      <c r="AB413"/>
      <c r="AC413"/>
    </row>
    <row r="414" spans="8:29" x14ac:dyDescent="0.25">
      <c r="H414" s="24"/>
      <c r="T414"/>
      <c r="U414"/>
      <c r="V414"/>
      <c r="W414"/>
      <c r="X414"/>
      <c r="Y414"/>
      <c r="Z414"/>
      <c r="AA414"/>
      <c r="AB414"/>
      <c r="AC414"/>
    </row>
    <row r="415" spans="8:29" x14ac:dyDescent="0.25">
      <c r="H415" s="24"/>
      <c r="T415"/>
      <c r="U415"/>
      <c r="V415"/>
      <c r="W415"/>
      <c r="X415"/>
      <c r="Y415"/>
      <c r="Z415"/>
      <c r="AA415"/>
      <c r="AB415"/>
      <c r="AC415"/>
    </row>
    <row r="416" spans="8:29" x14ac:dyDescent="0.25">
      <c r="H416" s="24"/>
      <c r="T416"/>
      <c r="U416"/>
      <c r="V416"/>
      <c r="W416"/>
      <c r="X416"/>
      <c r="Y416"/>
      <c r="Z416"/>
      <c r="AA416"/>
      <c r="AB416"/>
      <c r="AC416"/>
    </row>
    <row r="417" spans="8:29" x14ac:dyDescent="0.25">
      <c r="H417" s="24"/>
      <c r="T417"/>
      <c r="U417"/>
      <c r="V417"/>
      <c r="W417"/>
      <c r="X417"/>
      <c r="Y417"/>
      <c r="Z417"/>
      <c r="AA417"/>
      <c r="AB417"/>
      <c r="AC417"/>
    </row>
    <row r="418" spans="8:29" x14ac:dyDescent="0.25">
      <c r="H418" s="24"/>
      <c r="T418"/>
      <c r="U418"/>
      <c r="V418"/>
      <c r="W418"/>
      <c r="X418"/>
      <c r="Y418"/>
      <c r="Z418"/>
      <c r="AA418"/>
      <c r="AB418"/>
      <c r="AC418"/>
    </row>
    <row r="419" spans="8:29" x14ac:dyDescent="0.25">
      <c r="H419" s="24"/>
      <c r="T419"/>
      <c r="U419"/>
      <c r="V419"/>
      <c r="W419"/>
      <c r="X419"/>
      <c r="Y419"/>
      <c r="Z419"/>
      <c r="AA419"/>
      <c r="AB419"/>
      <c r="AC419"/>
    </row>
    <row r="420" spans="8:29" x14ac:dyDescent="0.25">
      <c r="H420" s="24"/>
      <c r="T420"/>
      <c r="U420"/>
      <c r="V420"/>
      <c r="W420"/>
      <c r="X420"/>
      <c r="Y420"/>
      <c r="Z420"/>
      <c r="AA420"/>
      <c r="AB420"/>
      <c r="AC420"/>
    </row>
  </sheetData>
  <mergeCells count="17">
    <mergeCell ref="S387:T387"/>
    <mergeCell ref="A2:T2"/>
    <mergeCell ref="C3:P3"/>
    <mergeCell ref="C4:P4"/>
    <mergeCell ref="Q6:Q7"/>
    <mergeCell ref="K6:M6"/>
    <mergeCell ref="A1:T1"/>
    <mergeCell ref="C5:P5"/>
    <mergeCell ref="A6:A7"/>
    <mergeCell ref="C6:C7"/>
    <mergeCell ref="D6:D7"/>
    <mergeCell ref="E6:E7"/>
    <mergeCell ref="G6:G7"/>
    <mergeCell ref="H6:J6"/>
    <mergeCell ref="N6:P6"/>
    <mergeCell ref="R6:T6"/>
    <mergeCell ref="B6:B7"/>
  </mergeCells>
  <phoneticPr fontId="16" type="noConversion"/>
  <dataValidations count="1">
    <dataValidation type="list" allowBlank="1" showInputMessage="1" showErrorMessage="1" sqref="Q274 Q178:Q181 Q18:Q24 Q277:Q297 Q124 Q99:Q101 Q258:Q261 Q251:Q254 Q300:Q322 Q325:Q340 Q64:Q68 Q70:Q74 Q76:Q80 Q84:Q86 Q88:Q89 Q174 Q91:Q93 Q95:Q97 Q105:Q106 Q108:Q110 Q112:Q114 Q116:Q118 Q128:Q130 Q132:Q133 Q135:Q138 Q140:Q153 Q155:Q157 Q159:Q164 Q166:Q170 Q192:Q194 Q196:Q198 Q263 Q265:Q272 Q352 Q378:Q383 Q120:Q122 Q172 Q26:Q36 Q56:Q62 Q244:Q245 Q38:Q39 Q10:Q14 Q41:Q44 Q362:Q364 Q344:Q345 Q347 Q349:Q350 Q375 Q51:Q52 Q46:Q49 Q215:Q218 Q220:Q223 Q229:Q231 Q233:Q234 Q225:Q227 Q236:Q237 Q247:Q249 Q239:Q240 Q202:Q206 Q356:Q360 Q366:Q369 Q183:Q188 Q371:Q373 Q208:Q213">
      <formula1>"BDI 1,BDI 2"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6" fitToHeight="0" orientation="landscape" r:id="rId1"/>
  <headerFooter differentOddEven="1">
    <oddHeader>&amp;L                                                                                                                                                    &amp;G 
&amp;C&amp;"Arial,Normal"&amp;10
PREFEITURA MUNICIPAL DE CAMPO BOM
Departamento de Planejamento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8"/>
  <sheetViews>
    <sheetView workbookViewId="0">
      <selection activeCell="J75" sqref="J75"/>
    </sheetView>
  </sheetViews>
  <sheetFormatPr defaultRowHeight="15" x14ac:dyDescent="0.25"/>
  <cols>
    <col min="17" max="17" width="21.140625" customWidth="1"/>
  </cols>
  <sheetData>
    <row r="1" spans="1:9" x14ac:dyDescent="0.25">
      <c r="A1">
        <v>7.5</v>
      </c>
    </row>
    <row r="2" spans="1:9" x14ac:dyDescent="0.25">
      <c r="A2">
        <v>9</v>
      </c>
    </row>
    <row r="3" spans="1:9" x14ac:dyDescent="0.25">
      <c r="A3">
        <v>2.52</v>
      </c>
    </row>
    <row r="4" spans="1:9" x14ac:dyDescent="0.25">
      <c r="A4">
        <v>3.15</v>
      </c>
    </row>
    <row r="5" spans="1:9" x14ac:dyDescent="0.25">
      <c r="A5">
        <v>3.84</v>
      </c>
    </row>
    <row r="6" spans="1:9" x14ac:dyDescent="0.25">
      <c r="A6">
        <v>8.5500000000000007</v>
      </c>
    </row>
    <row r="7" spans="1:9" x14ac:dyDescent="0.25">
      <c r="A7">
        <f>SUM(A1:A6)</f>
        <v>34.56</v>
      </c>
      <c r="B7">
        <f>A7*0.15</f>
        <v>5.1840000000000002</v>
      </c>
    </row>
    <row r="13" spans="1:9" x14ac:dyDescent="0.25">
      <c r="D13">
        <v>5.65</v>
      </c>
    </row>
    <row r="14" spans="1:9" x14ac:dyDescent="0.25">
      <c r="D14">
        <v>5.65</v>
      </c>
      <c r="F14">
        <v>1.2</v>
      </c>
    </row>
    <row r="15" spans="1:9" x14ac:dyDescent="0.25">
      <c r="D15">
        <v>6.75</v>
      </c>
      <c r="F15">
        <v>1.2</v>
      </c>
      <c r="I15">
        <f>1.2*1.65+1.2*1.3+2.4*2*0.35/2</f>
        <v>4.38</v>
      </c>
    </row>
    <row r="16" spans="1:9" x14ac:dyDescent="0.25">
      <c r="D16">
        <v>6.75</v>
      </c>
      <c r="F16">
        <v>2.4</v>
      </c>
    </row>
    <row r="17" spans="2:23" x14ac:dyDescent="0.25">
      <c r="D17">
        <v>2.65</v>
      </c>
      <c r="F17">
        <v>2.4</v>
      </c>
    </row>
    <row r="18" spans="2:23" x14ac:dyDescent="0.25">
      <c r="D18">
        <v>1.35</v>
      </c>
      <c r="F18">
        <f>SUM(F14:F17)</f>
        <v>7.1999999999999993</v>
      </c>
    </row>
    <row r="19" spans="2:23" x14ac:dyDescent="0.25">
      <c r="D19">
        <v>2.1</v>
      </c>
    </row>
    <row r="20" spans="2:23" x14ac:dyDescent="0.25">
      <c r="D20">
        <f>SUM(D13:D19)</f>
        <v>30.900000000000002</v>
      </c>
    </row>
    <row r="25" spans="2:23" x14ac:dyDescent="0.25">
      <c r="R25" t="s">
        <v>163</v>
      </c>
    </row>
    <row r="26" spans="2:23" x14ac:dyDescent="0.25">
      <c r="B26">
        <v>1.26</v>
      </c>
      <c r="C26">
        <v>3</v>
      </c>
      <c r="D26">
        <f>C26*B26</f>
        <v>3.7800000000000002</v>
      </c>
      <c r="G26">
        <v>0.3</v>
      </c>
      <c r="H26">
        <v>2</v>
      </c>
      <c r="I26">
        <f>H26*G26</f>
        <v>0.6</v>
      </c>
      <c r="M26">
        <f>N26*O26*P26*Q26</f>
        <v>0.4200000000000001</v>
      </c>
      <c r="N26">
        <v>3</v>
      </c>
      <c r="O26">
        <v>0.2</v>
      </c>
      <c r="P26">
        <v>0.2</v>
      </c>
      <c r="Q26">
        <v>3.5</v>
      </c>
      <c r="R26">
        <f>(O26*Q26*2+P26*Q26*2)*N26</f>
        <v>8.4</v>
      </c>
      <c r="T26">
        <f>Q26*N26*4</f>
        <v>42</v>
      </c>
      <c r="W26">
        <f>N26*Q26</f>
        <v>10.5</v>
      </c>
    </row>
    <row r="27" spans="2:23" x14ac:dyDescent="0.25">
      <c r="B27">
        <v>3.18</v>
      </c>
      <c r="C27">
        <v>5</v>
      </c>
      <c r="D27">
        <f t="shared" ref="D27:D46" si="0">C27*B27</f>
        <v>15.9</v>
      </c>
      <c r="G27">
        <v>1.3</v>
      </c>
      <c r="H27">
        <v>6</v>
      </c>
      <c r="I27">
        <f t="shared" ref="I27:I56" si="1">H27*G27</f>
        <v>7.8000000000000007</v>
      </c>
      <c r="M27">
        <f t="shared" ref="M27:M29" si="2">N27*O27*P27*Q27</f>
        <v>0.42</v>
      </c>
      <c r="N27">
        <v>5</v>
      </c>
      <c r="O27">
        <v>0.2</v>
      </c>
      <c r="P27">
        <v>0.15</v>
      </c>
      <c r="Q27">
        <v>2.8</v>
      </c>
      <c r="R27">
        <f t="shared" ref="R27:R29" si="3">(O27*Q27*2+P27*Q27*2)*N27</f>
        <v>9.8000000000000007</v>
      </c>
      <c r="T27">
        <f t="shared" ref="T27:T29" si="4">Q27*N27*4</f>
        <v>56</v>
      </c>
      <c r="W27">
        <f t="shared" ref="W27:W29" si="5">N27*Q27</f>
        <v>14</v>
      </c>
    </row>
    <row r="28" spans="2:23" x14ac:dyDescent="0.25">
      <c r="B28">
        <v>2.25</v>
      </c>
      <c r="C28">
        <v>5</v>
      </c>
      <c r="D28">
        <f t="shared" si="0"/>
        <v>11.25</v>
      </c>
      <c r="G28">
        <v>1</v>
      </c>
      <c r="H28">
        <v>3</v>
      </c>
      <c r="I28">
        <f t="shared" si="1"/>
        <v>3</v>
      </c>
      <c r="M28">
        <f t="shared" si="2"/>
        <v>0.19349999999999998</v>
      </c>
      <c r="N28">
        <v>2</v>
      </c>
      <c r="O28">
        <v>0.15</v>
      </c>
      <c r="P28">
        <v>0.15</v>
      </c>
      <c r="Q28">
        <v>4.3</v>
      </c>
      <c r="R28">
        <f t="shared" si="3"/>
        <v>5.1599999999999993</v>
      </c>
      <c r="T28">
        <f t="shared" si="4"/>
        <v>34.4</v>
      </c>
      <c r="W28">
        <f t="shared" si="5"/>
        <v>8.6</v>
      </c>
    </row>
    <row r="29" spans="2:23" x14ac:dyDescent="0.25">
      <c r="B29">
        <v>1.33</v>
      </c>
      <c r="C29">
        <v>5</v>
      </c>
      <c r="D29">
        <f t="shared" si="0"/>
        <v>6.65</v>
      </c>
      <c r="G29">
        <v>1.3</v>
      </c>
      <c r="H29">
        <v>3</v>
      </c>
      <c r="I29">
        <f t="shared" si="1"/>
        <v>3.9000000000000004</v>
      </c>
      <c r="M29">
        <f t="shared" si="2"/>
        <v>0.17549999999999999</v>
      </c>
      <c r="N29">
        <v>2</v>
      </c>
      <c r="O29">
        <v>0.15</v>
      </c>
      <c r="P29">
        <v>0.15</v>
      </c>
      <c r="Q29">
        <v>3.9</v>
      </c>
      <c r="R29">
        <f t="shared" si="3"/>
        <v>4.68</v>
      </c>
      <c r="T29">
        <f t="shared" si="4"/>
        <v>31.2</v>
      </c>
      <c r="W29">
        <f t="shared" si="5"/>
        <v>7.8</v>
      </c>
    </row>
    <row r="30" spans="2:23" x14ac:dyDescent="0.25">
      <c r="B30">
        <v>1.24</v>
      </c>
      <c r="C30">
        <v>5</v>
      </c>
      <c r="D30">
        <f t="shared" si="0"/>
        <v>6.2</v>
      </c>
      <c r="G30">
        <v>1.8</v>
      </c>
      <c r="H30">
        <v>3</v>
      </c>
      <c r="I30">
        <f t="shared" si="1"/>
        <v>5.4</v>
      </c>
      <c r="M30">
        <f>SUM(M26:M29)</f>
        <v>1.2090000000000001</v>
      </c>
      <c r="R30">
        <f>SUM(R26:R29)</f>
        <v>28.040000000000003</v>
      </c>
      <c r="T30">
        <f>SUM(T26:T29)</f>
        <v>163.6</v>
      </c>
      <c r="U30">
        <f>T30*1.1</f>
        <v>179.96</v>
      </c>
      <c r="W30">
        <f>SUM(W26:W29)</f>
        <v>40.9</v>
      </c>
    </row>
    <row r="31" spans="2:23" x14ac:dyDescent="0.25">
      <c r="B31">
        <v>1.27</v>
      </c>
      <c r="C31">
        <v>3</v>
      </c>
      <c r="D31">
        <f t="shared" si="0"/>
        <v>3.81</v>
      </c>
      <c r="G31">
        <v>1</v>
      </c>
      <c r="H31">
        <v>3</v>
      </c>
      <c r="I31">
        <f t="shared" si="1"/>
        <v>3</v>
      </c>
      <c r="U31">
        <f>U30*0.617</f>
        <v>111.03532</v>
      </c>
    </row>
    <row r="32" spans="2:23" x14ac:dyDescent="0.25">
      <c r="B32">
        <v>1.48</v>
      </c>
      <c r="C32">
        <v>3</v>
      </c>
      <c r="D32">
        <f t="shared" si="0"/>
        <v>4.4399999999999995</v>
      </c>
      <c r="G32">
        <v>1.3</v>
      </c>
      <c r="H32">
        <v>3</v>
      </c>
      <c r="I32">
        <f t="shared" si="1"/>
        <v>3.9000000000000004</v>
      </c>
    </row>
    <row r="33" spans="2:20" x14ac:dyDescent="0.25">
      <c r="B33">
        <v>1.28</v>
      </c>
      <c r="C33">
        <v>2</v>
      </c>
      <c r="D33">
        <f t="shared" si="0"/>
        <v>2.56</v>
      </c>
      <c r="G33">
        <v>0.6</v>
      </c>
      <c r="H33">
        <v>3</v>
      </c>
      <c r="I33">
        <f t="shared" si="1"/>
        <v>1.7999999999999998</v>
      </c>
    </row>
    <row r="34" spans="2:20" x14ac:dyDescent="0.25">
      <c r="B34">
        <v>1</v>
      </c>
      <c r="C34">
        <v>6</v>
      </c>
      <c r="D34">
        <f t="shared" si="0"/>
        <v>6</v>
      </c>
      <c r="G34">
        <v>0.3</v>
      </c>
      <c r="H34">
        <v>5</v>
      </c>
      <c r="I34">
        <f t="shared" si="1"/>
        <v>1.5</v>
      </c>
      <c r="M34">
        <f>N34*O34*P34</f>
        <v>0.34600000000000009</v>
      </c>
      <c r="N34">
        <v>8.65</v>
      </c>
      <c r="O34">
        <v>0.2</v>
      </c>
      <c r="P34">
        <v>0.2</v>
      </c>
      <c r="Q34">
        <f>N34*O34+N34*P34*2</f>
        <v>5.19</v>
      </c>
    </row>
    <row r="35" spans="2:20" x14ac:dyDescent="0.25">
      <c r="B35">
        <v>1.97</v>
      </c>
      <c r="C35">
        <v>5</v>
      </c>
      <c r="D35">
        <f t="shared" si="0"/>
        <v>9.85</v>
      </c>
      <c r="G35">
        <v>2</v>
      </c>
      <c r="H35">
        <v>3</v>
      </c>
      <c r="I35">
        <f t="shared" si="1"/>
        <v>6</v>
      </c>
      <c r="M35">
        <f t="shared" ref="M35:M39" si="6">N35*O35*P35</f>
        <v>0.39900000000000002</v>
      </c>
      <c r="N35">
        <f>6.65*2</f>
        <v>13.3</v>
      </c>
      <c r="O35">
        <v>0.15</v>
      </c>
      <c r="P35">
        <v>0.2</v>
      </c>
      <c r="Q35">
        <f t="shared" ref="Q35:Q39" si="7">N35*O35+N35*P35*2</f>
        <v>7.3150000000000004</v>
      </c>
    </row>
    <row r="36" spans="2:20" x14ac:dyDescent="0.25">
      <c r="B36">
        <v>1.32</v>
      </c>
      <c r="C36">
        <v>3</v>
      </c>
      <c r="D36">
        <f t="shared" si="0"/>
        <v>3.96</v>
      </c>
      <c r="G36">
        <v>1.3</v>
      </c>
      <c r="H36">
        <v>5</v>
      </c>
      <c r="I36">
        <f t="shared" si="1"/>
        <v>6.5</v>
      </c>
      <c r="M36">
        <f t="shared" si="6"/>
        <v>0.49320000000000008</v>
      </c>
      <c r="N36">
        <f>5.48*3</f>
        <v>16.440000000000001</v>
      </c>
      <c r="O36">
        <v>0.15</v>
      </c>
      <c r="P36">
        <v>0.2</v>
      </c>
      <c r="Q36">
        <f t="shared" si="7"/>
        <v>9.0420000000000016</v>
      </c>
    </row>
    <row r="37" spans="2:20" x14ac:dyDescent="0.25">
      <c r="B37">
        <v>1.43</v>
      </c>
      <c r="C37">
        <v>6</v>
      </c>
      <c r="D37">
        <f t="shared" si="0"/>
        <v>8.58</v>
      </c>
      <c r="G37">
        <v>1.3</v>
      </c>
      <c r="H37">
        <v>5</v>
      </c>
      <c r="I37">
        <f t="shared" si="1"/>
        <v>6.5</v>
      </c>
      <c r="M37">
        <f t="shared" si="6"/>
        <v>3.3000000000000002E-2</v>
      </c>
      <c r="N37">
        <v>1.1000000000000001</v>
      </c>
      <c r="O37">
        <v>0.15</v>
      </c>
      <c r="P37">
        <v>0.2</v>
      </c>
      <c r="Q37">
        <f t="shared" si="7"/>
        <v>0.60500000000000009</v>
      </c>
    </row>
    <row r="38" spans="2:20" x14ac:dyDescent="0.25">
      <c r="B38">
        <v>1.17</v>
      </c>
      <c r="C38">
        <v>3</v>
      </c>
      <c r="D38">
        <f t="shared" si="0"/>
        <v>3.51</v>
      </c>
      <c r="G38">
        <v>1.3</v>
      </c>
      <c r="H38">
        <v>5</v>
      </c>
      <c r="I38">
        <f t="shared" si="1"/>
        <v>6.5</v>
      </c>
      <c r="M38">
        <f t="shared" si="6"/>
        <v>6.1499999999999992E-2</v>
      </c>
      <c r="N38">
        <v>2.0499999999999998</v>
      </c>
      <c r="O38">
        <v>0.15</v>
      </c>
      <c r="P38">
        <v>0.2</v>
      </c>
      <c r="Q38">
        <f t="shared" si="7"/>
        <v>1.1274999999999999</v>
      </c>
    </row>
    <row r="39" spans="2:20" x14ac:dyDescent="0.25">
      <c r="B39">
        <v>1.92</v>
      </c>
      <c r="C39">
        <v>5</v>
      </c>
      <c r="D39">
        <f t="shared" si="0"/>
        <v>9.6</v>
      </c>
      <c r="G39">
        <v>0.3</v>
      </c>
      <c r="H39">
        <v>0</v>
      </c>
      <c r="I39">
        <f t="shared" si="1"/>
        <v>0</v>
      </c>
      <c r="M39">
        <f t="shared" si="6"/>
        <v>0.19500000000000001</v>
      </c>
      <c r="N39">
        <f>1.2+1.2+2.05*2</f>
        <v>6.5</v>
      </c>
      <c r="O39">
        <v>0.15</v>
      </c>
      <c r="P39">
        <v>0.2</v>
      </c>
      <c r="Q39">
        <f t="shared" si="7"/>
        <v>3.5750000000000002</v>
      </c>
    </row>
    <row r="40" spans="2:20" x14ac:dyDescent="0.25">
      <c r="B40">
        <v>1.02</v>
      </c>
      <c r="C40">
        <v>3</v>
      </c>
      <c r="D40">
        <f t="shared" si="0"/>
        <v>3.06</v>
      </c>
      <c r="G40">
        <v>2.2999999999999998</v>
      </c>
      <c r="H40">
        <v>3</v>
      </c>
      <c r="I40">
        <f t="shared" si="1"/>
        <v>6.8999999999999995</v>
      </c>
      <c r="M40">
        <f>SUM(M34:M39)</f>
        <v>1.5277000000000001</v>
      </c>
      <c r="N40">
        <f>SUM(N34:N39)</f>
        <v>48.04</v>
      </c>
      <c r="Q40">
        <f>SUM(Q34:Q39)</f>
        <v>26.854500000000005</v>
      </c>
    </row>
    <row r="41" spans="2:20" x14ac:dyDescent="0.25">
      <c r="B41">
        <v>1.34</v>
      </c>
      <c r="C41">
        <v>5</v>
      </c>
      <c r="D41">
        <f t="shared" si="0"/>
        <v>6.7</v>
      </c>
      <c r="G41">
        <v>2.1</v>
      </c>
      <c r="H41">
        <v>3</v>
      </c>
      <c r="I41">
        <f t="shared" si="1"/>
        <v>6.3000000000000007</v>
      </c>
      <c r="N41">
        <f>N40*4</f>
        <v>192.16</v>
      </c>
    </row>
    <row r="42" spans="2:20" x14ac:dyDescent="0.25">
      <c r="B42">
        <v>1.01</v>
      </c>
      <c r="C42">
        <v>8</v>
      </c>
      <c r="D42">
        <f t="shared" si="0"/>
        <v>8.08</v>
      </c>
      <c r="G42">
        <v>1.3</v>
      </c>
      <c r="H42">
        <v>5</v>
      </c>
      <c r="I42">
        <f t="shared" si="1"/>
        <v>6.5</v>
      </c>
      <c r="N42">
        <f>N41*1.1*0.395</f>
        <v>83.493520000000004</v>
      </c>
    </row>
    <row r="43" spans="2:20" x14ac:dyDescent="0.25">
      <c r="B43">
        <v>1.1200000000000001</v>
      </c>
      <c r="C43">
        <v>2</v>
      </c>
      <c r="D43">
        <f t="shared" si="0"/>
        <v>2.2400000000000002</v>
      </c>
      <c r="G43">
        <v>1</v>
      </c>
      <c r="H43">
        <v>3</v>
      </c>
      <c r="I43">
        <f t="shared" si="1"/>
        <v>3</v>
      </c>
    </row>
    <row r="44" spans="2:20" x14ac:dyDescent="0.25">
      <c r="B44">
        <v>0.95</v>
      </c>
      <c r="C44">
        <v>5</v>
      </c>
      <c r="D44">
        <f t="shared" si="0"/>
        <v>4.75</v>
      </c>
      <c r="G44">
        <v>2.2400000000000002</v>
      </c>
      <c r="H44">
        <v>3</v>
      </c>
      <c r="I44">
        <f t="shared" si="1"/>
        <v>6.7200000000000006</v>
      </c>
    </row>
    <row r="45" spans="2:20" x14ac:dyDescent="0.25">
      <c r="B45">
        <v>0.83</v>
      </c>
      <c r="C45">
        <v>0</v>
      </c>
      <c r="D45">
        <f t="shared" si="0"/>
        <v>0</v>
      </c>
      <c r="G45">
        <v>2.2999999999999998</v>
      </c>
      <c r="H45">
        <v>3</v>
      </c>
      <c r="I45">
        <f t="shared" si="1"/>
        <v>6.8999999999999995</v>
      </c>
    </row>
    <row r="46" spans="2:20" x14ac:dyDescent="0.25">
      <c r="B46">
        <v>1.1499999999999999</v>
      </c>
      <c r="C46">
        <v>5</v>
      </c>
      <c r="D46">
        <f t="shared" si="0"/>
        <v>5.75</v>
      </c>
      <c r="G46">
        <v>2.2999999999999998</v>
      </c>
      <c r="H46">
        <v>3</v>
      </c>
      <c r="I46">
        <f t="shared" si="1"/>
        <v>6.8999999999999995</v>
      </c>
      <c r="Q46">
        <f>48.04/0.15</f>
        <v>320.26666666666665</v>
      </c>
    </row>
    <row r="47" spans="2:20" x14ac:dyDescent="0.25">
      <c r="B47">
        <f>SUM(B26:B46)</f>
        <v>29.52</v>
      </c>
      <c r="D47" s="73">
        <f>SUM(D26:D46)</f>
        <v>126.66999999999999</v>
      </c>
      <c r="G47">
        <v>1.3</v>
      </c>
      <c r="H47">
        <v>5</v>
      </c>
      <c r="I47">
        <f t="shared" si="1"/>
        <v>6.5</v>
      </c>
      <c r="Q47">
        <v>321</v>
      </c>
      <c r="T47">
        <f>321+273</f>
        <v>594</v>
      </c>
    </row>
    <row r="48" spans="2:20" x14ac:dyDescent="0.25">
      <c r="G48">
        <v>1</v>
      </c>
      <c r="H48">
        <v>3</v>
      </c>
      <c r="I48">
        <f t="shared" si="1"/>
        <v>3</v>
      </c>
      <c r="Q48">
        <f>40.9/0.15</f>
        <v>272.66666666666669</v>
      </c>
      <c r="T48">
        <f>T47*1.04</f>
        <v>617.76</v>
      </c>
    </row>
    <row r="49" spans="4:25" x14ac:dyDescent="0.25">
      <c r="G49">
        <v>2.2000000000000002</v>
      </c>
      <c r="H49">
        <v>3</v>
      </c>
      <c r="I49">
        <f t="shared" si="1"/>
        <v>6.6000000000000005</v>
      </c>
      <c r="Q49">
        <v>273</v>
      </c>
      <c r="T49">
        <f>T48*0.245*1.1</f>
        <v>166.48632000000001</v>
      </c>
    </row>
    <row r="50" spans="4:25" x14ac:dyDescent="0.25">
      <c r="G50">
        <v>0.9</v>
      </c>
      <c r="H50">
        <v>3</v>
      </c>
      <c r="I50">
        <f t="shared" si="1"/>
        <v>2.7</v>
      </c>
    </row>
    <row r="51" spans="4:25" x14ac:dyDescent="0.25">
      <c r="G51">
        <v>0.3</v>
      </c>
      <c r="H51">
        <v>6</v>
      </c>
      <c r="I51">
        <f t="shared" si="1"/>
        <v>1.7999999999999998</v>
      </c>
    </row>
    <row r="52" spans="4:25" x14ac:dyDescent="0.25">
      <c r="D52">
        <f>0.83*3</f>
        <v>2.4899999999999998</v>
      </c>
      <c r="G52">
        <v>2</v>
      </c>
      <c r="H52">
        <v>3</v>
      </c>
      <c r="I52">
        <f t="shared" si="1"/>
        <v>6</v>
      </c>
    </row>
    <row r="53" spans="4:25" x14ac:dyDescent="0.25">
      <c r="D53">
        <f>1.15*3</f>
        <v>3.4499999999999997</v>
      </c>
      <c r="G53">
        <v>1.3</v>
      </c>
      <c r="H53">
        <v>8</v>
      </c>
      <c r="I53">
        <f t="shared" si="1"/>
        <v>10.4</v>
      </c>
    </row>
    <row r="54" spans="4:25" x14ac:dyDescent="0.25">
      <c r="D54">
        <f>1.3*3</f>
        <v>3.9000000000000004</v>
      </c>
      <c r="G54">
        <v>1.3</v>
      </c>
      <c r="H54">
        <v>2</v>
      </c>
      <c r="I54">
        <f t="shared" si="1"/>
        <v>2.6</v>
      </c>
    </row>
    <row r="55" spans="4:25" x14ac:dyDescent="0.25">
      <c r="D55">
        <f>0.3*3</f>
        <v>0.89999999999999991</v>
      </c>
      <c r="G55">
        <v>2.2999999999999998</v>
      </c>
      <c r="H55">
        <v>3</v>
      </c>
      <c r="I55">
        <f t="shared" si="1"/>
        <v>6.8999999999999995</v>
      </c>
    </row>
    <row r="56" spans="4:25" x14ac:dyDescent="0.25">
      <c r="D56">
        <f>SUM(D52:D55)</f>
        <v>10.74</v>
      </c>
      <c r="G56">
        <v>3</v>
      </c>
      <c r="H56">
        <v>0</v>
      </c>
      <c r="I56">
        <f t="shared" si="1"/>
        <v>0</v>
      </c>
    </row>
    <row r="57" spans="4:25" x14ac:dyDescent="0.25">
      <c r="G57">
        <f>SUM(G26:G56)</f>
        <v>44.239999999999995</v>
      </c>
      <c r="I57">
        <f>SUM(I26:I56)</f>
        <v>146.12</v>
      </c>
    </row>
    <row r="58" spans="4:25" x14ac:dyDescent="0.25">
      <c r="I58">
        <f>I57+D47</f>
        <v>272.78999999999996</v>
      </c>
    </row>
    <row r="62" spans="4:25" ht="48" x14ac:dyDescent="0.25">
      <c r="Q62" s="6" t="s">
        <v>176</v>
      </c>
    </row>
    <row r="64" spans="4:25" x14ac:dyDescent="0.25">
      <c r="Q64">
        <v>3</v>
      </c>
      <c r="R64">
        <v>0.2</v>
      </c>
      <c r="S64">
        <v>0.2</v>
      </c>
      <c r="T64">
        <v>3.5</v>
      </c>
      <c r="U64">
        <f>R64*Q64*T64</f>
        <v>2.1000000000000005</v>
      </c>
      <c r="V64">
        <f>Q64*S64*T64</f>
        <v>2.1000000000000005</v>
      </c>
      <c r="W64">
        <f>V64+U64</f>
        <v>4.2000000000000011</v>
      </c>
      <c r="Y64">
        <f>Q64*R64*S64*T64</f>
        <v>0.4200000000000001</v>
      </c>
    </row>
    <row r="65" spans="17:25" x14ac:dyDescent="0.25">
      <c r="Q65">
        <v>5</v>
      </c>
      <c r="R65">
        <v>0.15</v>
      </c>
      <c r="S65">
        <v>0.25</v>
      </c>
      <c r="T65">
        <v>2.8</v>
      </c>
      <c r="U65">
        <f t="shared" ref="U65:U67" si="8">R65*Q65*T65</f>
        <v>2.0999999999999996</v>
      </c>
      <c r="V65">
        <f t="shared" ref="V65:V67" si="9">Q65*S65*T65</f>
        <v>3.5</v>
      </c>
      <c r="W65">
        <f t="shared" ref="W65:W67" si="10">V65+U65</f>
        <v>5.6</v>
      </c>
      <c r="Y65">
        <f t="shared" ref="Y65:Y67" si="11">Q65*R65*S65*T65</f>
        <v>0.52499999999999991</v>
      </c>
    </row>
    <row r="66" spans="17:25" x14ac:dyDescent="0.25">
      <c r="Q66">
        <v>2</v>
      </c>
      <c r="R66">
        <v>0.15</v>
      </c>
      <c r="S66">
        <v>0.25</v>
      </c>
      <c r="T66">
        <v>4.3</v>
      </c>
      <c r="U66">
        <f t="shared" si="8"/>
        <v>1.2899999999999998</v>
      </c>
      <c r="V66">
        <f t="shared" si="9"/>
        <v>2.15</v>
      </c>
      <c r="W66">
        <f t="shared" si="10"/>
        <v>3.4399999999999995</v>
      </c>
      <c r="Y66">
        <f t="shared" si="11"/>
        <v>0.32249999999999995</v>
      </c>
    </row>
    <row r="67" spans="17:25" x14ac:dyDescent="0.25">
      <c r="Q67">
        <v>2</v>
      </c>
      <c r="R67">
        <v>0.15</v>
      </c>
      <c r="S67">
        <v>0.25</v>
      </c>
      <c r="T67">
        <v>3.9</v>
      </c>
      <c r="U67">
        <f t="shared" si="8"/>
        <v>1.17</v>
      </c>
      <c r="V67">
        <f t="shared" si="9"/>
        <v>1.95</v>
      </c>
      <c r="W67">
        <f t="shared" si="10"/>
        <v>3.12</v>
      </c>
      <c r="Y67">
        <f t="shared" si="11"/>
        <v>0.29249999999999998</v>
      </c>
    </row>
    <row r="68" spans="17:25" x14ac:dyDescent="0.25">
      <c r="W68">
        <f>SUM(W64:W67)</f>
        <v>16.36</v>
      </c>
      <c r="Y68">
        <f>SUM(Y64:Y67)</f>
        <v>1.56</v>
      </c>
    </row>
    <row r="69" spans="17:25" x14ac:dyDescent="0.25">
      <c r="W69">
        <f>W68*2</f>
        <v>32.72</v>
      </c>
    </row>
    <row r="71" spans="17:25" x14ac:dyDescent="0.25">
      <c r="Q71" t="s">
        <v>177</v>
      </c>
      <c r="V71" t="s">
        <v>163</v>
      </c>
    </row>
    <row r="72" spans="17:25" x14ac:dyDescent="0.25">
      <c r="Q72">
        <v>0.2</v>
      </c>
      <c r="R72">
        <v>0.2</v>
      </c>
      <c r="S72">
        <v>3</v>
      </c>
      <c r="T72">
        <v>4</v>
      </c>
      <c r="V72">
        <f>Q72*S72*T72</f>
        <v>2.4000000000000004</v>
      </c>
      <c r="W72">
        <f>R72*S72*T72</f>
        <v>2.4000000000000004</v>
      </c>
      <c r="X72">
        <f>W72+V72</f>
        <v>4.8000000000000007</v>
      </c>
    </row>
    <row r="73" spans="17:25" x14ac:dyDescent="0.25">
      <c r="Q73">
        <v>0.15</v>
      </c>
      <c r="R73">
        <v>0.25</v>
      </c>
      <c r="S73">
        <v>3</v>
      </c>
      <c r="T73">
        <v>9</v>
      </c>
      <c r="V73">
        <f t="shared" ref="V73:V74" si="12">Q73*S73*T73</f>
        <v>4.05</v>
      </c>
      <c r="W73">
        <f t="shared" ref="W73:W74" si="13">R73*S73*T73</f>
        <v>6.75</v>
      </c>
      <c r="X73">
        <f t="shared" ref="X73:X74" si="14">W73+V73</f>
        <v>10.8</v>
      </c>
    </row>
    <row r="74" spans="17:25" x14ac:dyDescent="0.25">
      <c r="Q74">
        <v>0.15</v>
      </c>
      <c r="R74">
        <v>0.25</v>
      </c>
      <c r="S74">
        <v>1.7</v>
      </c>
      <c r="T74">
        <v>4</v>
      </c>
      <c r="V74">
        <f t="shared" si="12"/>
        <v>1.02</v>
      </c>
      <c r="W74">
        <f t="shared" si="13"/>
        <v>1.7</v>
      </c>
      <c r="X74">
        <f t="shared" si="14"/>
        <v>2.7199999999999998</v>
      </c>
    </row>
    <row r="75" spans="17:25" x14ac:dyDescent="0.25">
      <c r="X75">
        <f>SUM(X72:X74)</f>
        <v>18.32</v>
      </c>
      <c r="Y75">
        <f>X75*2</f>
        <v>36.64</v>
      </c>
    </row>
    <row r="78" spans="17:25" x14ac:dyDescent="0.25">
      <c r="Q78" t="s">
        <v>178</v>
      </c>
    </row>
    <row r="79" spans="17:25" x14ac:dyDescent="0.25">
      <c r="Q79">
        <v>0.2</v>
      </c>
      <c r="R79">
        <v>0.3</v>
      </c>
      <c r="S79">
        <v>5.85</v>
      </c>
      <c r="T79">
        <v>2</v>
      </c>
      <c r="V79">
        <f t="shared" ref="V79:V87" si="15">Q79*S79*T79</f>
        <v>2.34</v>
      </c>
      <c r="W79">
        <f t="shared" ref="W79:W87" si="16">R79*S79*T79</f>
        <v>3.51</v>
      </c>
      <c r="X79">
        <f>W79</f>
        <v>3.51</v>
      </c>
      <c r="Y79">
        <f>X79+W79+V79</f>
        <v>9.36</v>
      </c>
    </row>
    <row r="80" spans="17:25" x14ac:dyDescent="0.25">
      <c r="Q80">
        <v>0.15</v>
      </c>
      <c r="R80">
        <v>0.3</v>
      </c>
      <c r="S80">
        <v>2.85</v>
      </c>
      <c r="T80">
        <v>1</v>
      </c>
      <c r="V80">
        <f t="shared" si="15"/>
        <v>0.42749999999999999</v>
      </c>
      <c r="W80">
        <f t="shared" si="16"/>
        <v>0.85499999999999998</v>
      </c>
      <c r="X80">
        <f t="shared" ref="X80:X87" si="17">W80</f>
        <v>0.85499999999999998</v>
      </c>
      <c r="Y80">
        <f t="shared" ref="Y80:Y87" si="18">X80+W80+V80</f>
        <v>2.1375000000000002</v>
      </c>
    </row>
    <row r="81" spans="17:25" x14ac:dyDescent="0.25">
      <c r="Q81">
        <v>0.15</v>
      </c>
      <c r="R81">
        <v>0.3</v>
      </c>
      <c r="S81">
        <v>5.85</v>
      </c>
      <c r="T81">
        <v>1</v>
      </c>
      <c r="V81">
        <f t="shared" si="15"/>
        <v>0.87749999999999995</v>
      </c>
      <c r="W81">
        <f t="shared" si="16"/>
        <v>1.7549999999999999</v>
      </c>
      <c r="X81">
        <f t="shared" si="17"/>
        <v>1.7549999999999999</v>
      </c>
      <c r="Y81">
        <f t="shared" si="18"/>
        <v>4.3874999999999993</v>
      </c>
    </row>
    <row r="82" spans="17:25" x14ac:dyDescent="0.25">
      <c r="Q82">
        <v>0.2</v>
      </c>
      <c r="R82">
        <v>0.3</v>
      </c>
      <c r="S82">
        <v>8.65</v>
      </c>
      <c r="T82">
        <v>1</v>
      </c>
      <c r="V82">
        <f t="shared" si="15"/>
        <v>1.7300000000000002</v>
      </c>
      <c r="W82">
        <f t="shared" si="16"/>
        <v>2.5950000000000002</v>
      </c>
      <c r="X82">
        <f t="shared" si="17"/>
        <v>2.5950000000000002</v>
      </c>
      <c r="Y82">
        <f t="shared" si="18"/>
        <v>6.9200000000000008</v>
      </c>
    </row>
    <row r="83" spans="17:25" x14ac:dyDescent="0.25">
      <c r="Q83">
        <v>0.15</v>
      </c>
      <c r="R83">
        <v>0.3</v>
      </c>
      <c r="S83">
        <v>7.05</v>
      </c>
      <c r="T83">
        <v>1</v>
      </c>
      <c r="V83">
        <f t="shared" si="15"/>
        <v>1.0574999999999999</v>
      </c>
      <c r="W83">
        <f t="shared" si="16"/>
        <v>2.1149999999999998</v>
      </c>
      <c r="X83">
        <f t="shared" si="17"/>
        <v>2.1149999999999998</v>
      </c>
      <c r="Y83">
        <f t="shared" si="18"/>
        <v>5.2874999999999996</v>
      </c>
    </row>
    <row r="84" spans="17:25" x14ac:dyDescent="0.25">
      <c r="Q84">
        <v>0.2</v>
      </c>
      <c r="R84">
        <v>0.3</v>
      </c>
      <c r="S84">
        <v>7.05</v>
      </c>
      <c r="T84">
        <v>1</v>
      </c>
      <c r="V84">
        <f t="shared" si="15"/>
        <v>1.4100000000000001</v>
      </c>
      <c r="W84">
        <f t="shared" si="16"/>
        <v>2.1149999999999998</v>
      </c>
      <c r="X84">
        <f t="shared" si="17"/>
        <v>2.1149999999999998</v>
      </c>
      <c r="Y84">
        <f t="shared" si="18"/>
        <v>5.64</v>
      </c>
    </row>
    <row r="85" spans="17:25" x14ac:dyDescent="0.25">
      <c r="Q85">
        <v>0.15</v>
      </c>
      <c r="R85">
        <v>0.3</v>
      </c>
      <c r="S85">
        <v>2.85</v>
      </c>
      <c r="T85">
        <v>1</v>
      </c>
      <c r="V85">
        <f t="shared" si="15"/>
        <v>0.42749999999999999</v>
      </c>
      <c r="W85">
        <f t="shared" si="16"/>
        <v>0.85499999999999998</v>
      </c>
      <c r="X85">
        <f t="shared" si="17"/>
        <v>0.85499999999999998</v>
      </c>
      <c r="Y85">
        <f t="shared" si="18"/>
        <v>2.1375000000000002</v>
      </c>
    </row>
    <row r="86" spans="17:25" x14ac:dyDescent="0.25">
      <c r="Q86">
        <v>0.15</v>
      </c>
      <c r="R86">
        <v>0.3</v>
      </c>
      <c r="S86">
        <v>1.5</v>
      </c>
      <c r="T86">
        <v>2</v>
      </c>
      <c r="V86">
        <f t="shared" si="15"/>
        <v>0.44999999999999996</v>
      </c>
      <c r="W86">
        <f t="shared" si="16"/>
        <v>0.89999999999999991</v>
      </c>
      <c r="X86">
        <f t="shared" si="17"/>
        <v>0.89999999999999991</v>
      </c>
      <c r="Y86">
        <f t="shared" si="18"/>
        <v>2.25</v>
      </c>
    </row>
    <row r="87" spans="17:25" x14ac:dyDescent="0.25">
      <c r="Q87">
        <v>0.15</v>
      </c>
      <c r="R87">
        <v>0.3</v>
      </c>
      <c r="S87">
        <v>2.4</v>
      </c>
      <c r="T87">
        <v>2</v>
      </c>
      <c r="V87">
        <f t="shared" si="15"/>
        <v>0.72</v>
      </c>
      <c r="W87">
        <f t="shared" si="16"/>
        <v>1.44</v>
      </c>
      <c r="X87">
        <f t="shared" si="17"/>
        <v>1.44</v>
      </c>
      <c r="Y87">
        <f t="shared" si="18"/>
        <v>3.5999999999999996</v>
      </c>
    </row>
    <row r="88" spans="17:25" x14ac:dyDescent="0.25">
      <c r="Y88">
        <f>SUM(Y79:Y87)</f>
        <v>41.720000000000006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1. Orçamentos</vt:lpstr>
      <vt:lpstr>Planilha1</vt:lpstr>
      <vt:lpstr>'1. Orçamentos'!Area_de_impressao</vt:lpstr>
      <vt:lpstr>'1. Orçamentos'!Titulos_de_impressao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leonardo.frantz</dc:creator>
  <cp:lastModifiedBy>Larissa Secchi da Campo</cp:lastModifiedBy>
  <cp:lastPrinted>2025-10-14T20:21:26Z</cp:lastPrinted>
  <dcterms:created xsi:type="dcterms:W3CDTF">2021-11-24T19:40:54Z</dcterms:created>
  <dcterms:modified xsi:type="dcterms:W3CDTF">2025-10-14T20:29:11Z</dcterms:modified>
</cp:coreProperties>
</file>